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autoCompressPictures="0"/>
  <mc:AlternateContent xmlns:mc="http://schemas.openxmlformats.org/markup-compatibility/2006">
    <mc:Choice Requires="x15">
      <x15ac:absPath xmlns:x15ac="http://schemas.microsoft.com/office/spreadsheetml/2010/11/ac" url="C:\Users\jessicam\Documents\Product Compliance\Responsible Minerals Initiative\CMRT\2023 CMRT\Completed CMRT 6.31\"/>
    </mc:Choice>
  </mc:AlternateContent>
  <xr:revisionPtr revIDLastSave="0" documentId="13_ncr:1_{F9B821A2-0129-49C4-9376-593F47EA85D8}"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920" yWindow="-105"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5" i="5" s="1"/>
  <c r="C10" i="5"/>
  <c r="C16" i="5"/>
  <c r="B17"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24" i="5"/>
  <c r="E24" i="5"/>
  <c r="X24" i="5" s="1"/>
  <c r="V25" i="5"/>
  <c r="E25" i="5"/>
  <c r="V26" i="5"/>
  <c r="E26" i="5"/>
  <c r="V27" i="5"/>
  <c r="E27" i="5"/>
  <c r="V28" i="5"/>
  <c r="E28" i="5"/>
  <c r="V29" i="5"/>
  <c r="E29" i="5"/>
  <c r="V30" i="5"/>
  <c r="E30" i="5"/>
  <c r="V31" i="5"/>
  <c r="E31" i="5"/>
  <c r="V32" i="5"/>
  <c r="E32" i="5"/>
  <c r="V33" i="5"/>
  <c r="E33" i="5"/>
  <c r="X33" i="5" s="1"/>
  <c r="V34" i="5"/>
  <c r="E34" i="5"/>
  <c r="V35" i="5"/>
  <c r="E35" i="5"/>
  <c r="V36" i="5"/>
  <c r="E36" i="5"/>
  <c r="V37" i="5"/>
  <c r="E37" i="5"/>
  <c r="V38" i="5"/>
  <c r="E38" i="5"/>
  <c r="V39" i="5"/>
  <c r="E39" i="5"/>
  <c r="V40" i="5"/>
  <c r="E40" i="5"/>
  <c r="X40" i="5" s="1"/>
  <c r="V41" i="5"/>
  <c r="E41" i="5"/>
  <c r="X41" i="5" s="1"/>
  <c r="V42" i="5"/>
  <c r="E42" i="5"/>
  <c r="V43" i="5"/>
  <c r="E43" i="5"/>
  <c r="V44" i="5"/>
  <c r="E44" i="5"/>
  <c r="V45" i="5"/>
  <c r="E45" i="5"/>
  <c r="V46" i="5"/>
  <c r="E46" i="5"/>
  <c r="V47" i="5"/>
  <c r="E47" i="5"/>
  <c r="V48" i="5"/>
  <c r="E48" i="5"/>
  <c r="V49" i="5"/>
  <c r="E49" i="5"/>
  <c r="X49" i="5" s="1"/>
  <c r="V50" i="5"/>
  <c r="E50" i="5"/>
  <c r="V51" i="5"/>
  <c r="E51" i="5"/>
  <c r="V52" i="5"/>
  <c r="E52" i="5"/>
  <c r="V53" i="5"/>
  <c r="E53" i="5"/>
  <c r="V54" i="5"/>
  <c r="E54" i="5"/>
  <c r="V55" i="5"/>
  <c r="E55" i="5"/>
  <c r="V56" i="5"/>
  <c r="E56" i="5"/>
  <c r="X56" i="5" s="1"/>
  <c r="V57" i="5"/>
  <c r="E57" i="5"/>
  <c r="V58" i="5"/>
  <c r="E58" i="5"/>
  <c r="V59" i="5"/>
  <c r="E59" i="5"/>
  <c r="V60" i="5"/>
  <c r="E60" i="5"/>
  <c r="X60" i="5" s="1"/>
  <c r="V61" i="5"/>
  <c r="E61" i="5"/>
  <c r="V62" i="5"/>
  <c r="E62" i="5"/>
  <c r="V63" i="5"/>
  <c r="E63" i="5"/>
  <c r="V64" i="5"/>
  <c r="E64" i="5"/>
  <c r="X64" i="5" s="1"/>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X80" i="5" s="1"/>
  <c r="V81" i="5"/>
  <c r="E81" i="5"/>
  <c r="X81" i="5" s="1"/>
  <c r="V82" i="5"/>
  <c r="E82" i="5"/>
  <c r="V83" i="5"/>
  <c r="E83" i="5"/>
  <c r="V84" i="5"/>
  <c r="E84" i="5"/>
  <c r="X84" i="5" s="1"/>
  <c r="V85" i="5"/>
  <c r="E85" i="5"/>
  <c r="X85" i="5" s="1"/>
  <c r="V86" i="5"/>
  <c r="E86" i="5"/>
  <c r="V87" i="5"/>
  <c r="E87" i="5"/>
  <c r="V88" i="5"/>
  <c r="E88" i="5"/>
  <c r="V89" i="5"/>
  <c r="E89" i="5"/>
  <c r="V90" i="5"/>
  <c r="E90" i="5"/>
  <c r="V91" i="5"/>
  <c r="E91" i="5"/>
  <c r="V92" i="5"/>
  <c r="E92" i="5"/>
  <c r="V93" i="5"/>
  <c r="E93" i="5"/>
  <c r="V94" i="5"/>
  <c r="E94" i="5"/>
  <c r="V95" i="5"/>
  <c r="E95" i="5"/>
  <c r="V96" i="5"/>
  <c r="E96" i="5"/>
  <c r="V97" i="5"/>
  <c r="E97" i="5"/>
  <c r="X97" i="5" s="1"/>
  <c r="V98" i="5"/>
  <c r="E98" i="5"/>
  <c r="V99" i="5"/>
  <c r="E99" i="5"/>
  <c r="V100" i="5"/>
  <c r="E100" i="5"/>
  <c r="V101" i="5"/>
  <c r="E101" i="5"/>
  <c r="X101" i="5" s="1"/>
  <c r="V102" i="5"/>
  <c r="E102" i="5"/>
  <c r="V103" i="5"/>
  <c r="E103" i="5"/>
  <c r="V104" i="5"/>
  <c r="E104" i="5"/>
  <c r="V105" i="5"/>
  <c r="E105" i="5"/>
  <c r="V106" i="5"/>
  <c r="E106" i="5"/>
  <c r="V107" i="5"/>
  <c r="E107" i="5"/>
  <c r="V108" i="5"/>
  <c r="E108" i="5"/>
  <c r="V109" i="5"/>
  <c r="E109" i="5"/>
  <c r="X109" i="5" s="1"/>
  <c r="V110" i="5"/>
  <c r="E110" i="5"/>
  <c r="V111" i="5"/>
  <c r="E111" i="5"/>
  <c r="V112" i="5"/>
  <c r="E112" i="5"/>
  <c r="V113" i="5"/>
  <c r="E113" i="5"/>
  <c r="X113" i="5" s="1"/>
  <c r="V114" i="5"/>
  <c r="E114" i="5"/>
  <c r="V115" i="5"/>
  <c r="E115" i="5"/>
  <c r="V116" i="5"/>
  <c r="E116" i="5"/>
  <c r="V117" i="5"/>
  <c r="E117" i="5"/>
  <c r="V118" i="5"/>
  <c r="E118" i="5"/>
  <c r="V119" i="5"/>
  <c r="E119" i="5"/>
  <c r="V120" i="5"/>
  <c r="E120" i="5"/>
  <c r="V121" i="5"/>
  <c r="E121" i="5"/>
  <c r="V122" i="5"/>
  <c r="E122" i="5"/>
  <c r="V123" i="5"/>
  <c r="E123" i="5"/>
  <c r="V124" i="5"/>
  <c r="E124" i="5"/>
  <c r="V125" i="5"/>
  <c r="E125" i="5"/>
  <c r="X125" i="5" s="1"/>
  <c r="V126" i="5"/>
  <c r="E126" i="5"/>
  <c r="V127" i="5"/>
  <c r="E127" i="5"/>
  <c r="V128" i="5"/>
  <c r="E128" i="5"/>
  <c r="V129" i="5"/>
  <c r="E129" i="5"/>
  <c r="V130" i="5"/>
  <c r="E130" i="5"/>
  <c r="V131" i="5"/>
  <c r="E131" i="5"/>
  <c r="V132" i="5"/>
  <c r="E132" i="5"/>
  <c r="V133" i="5"/>
  <c r="E133" i="5"/>
  <c r="V134" i="5"/>
  <c r="E134" i="5"/>
  <c r="V135" i="5"/>
  <c r="E135" i="5"/>
  <c r="V136" i="5"/>
  <c r="E136" i="5"/>
  <c r="V137" i="5"/>
  <c r="E137" i="5"/>
  <c r="X137" i="5" s="1"/>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X153" i="5" s="1"/>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X173" i="5" s="1"/>
  <c r="V174" i="5"/>
  <c r="E174" i="5"/>
  <c r="V175" i="5"/>
  <c r="E175" i="5"/>
  <c r="V176" i="5"/>
  <c r="E176" i="5"/>
  <c r="V177" i="5"/>
  <c r="E177" i="5"/>
  <c r="V178" i="5"/>
  <c r="E178" i="5"/>
  <c r="V179" i="5"/>
  <c r="E179" i="5"/>
  <c r="V180" i="5"/>
  <c r="E180" i="5"/>
  <c r="V181" i="5"/>
  <c r="E181" i="5"/>
  <c r="X181" i="5" s="1"/>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X213" i="5" s="1"/>
  <c r="V214" i="5"/>
  <c r="E214" i="5"/>
  <c r="V215" i="5"/>
  <c r="E215" i="5"/>
  <c r="V216" i="5"/>
  <c r="E216" i="5"/>
  <c r="V217" i="5"/>
  <c r="E217" i="5"/>
  <c r="V218" i="5"/>
  <c r="E218" i="5"/>
  <c r="V219" i="5"/>
  <c r="E219" i="5"/>
  <c r="V220" i="5"/>
  <c r="E220" i="5"/>
  <c r="V221" i="5"/>
  <c r="E221" i="5"/>
  <c r="V222" i="5"/>
  <c r="E222" i="5"/>
  <c r="V223" i="5"/>
  <c r="E223" i="5"/>
  <c r="V224" i="5"/>
  <c r="E224" i="5"/>
  <c r="V225" i="5"/>
  <c r="E225" i="5"/>
  <c r="X225" i="5" s="1"/>
  <c r="V226" i="5"/>
  <c r="E226" i="5"/>
  <c r="V227" i="5"/>
  <c r="E227" i="5"/>
  <c r="V228" i="5"/>
  <c r="E228" i="5"/>
  <c r="V229" i="5"/>
  <c r="E229" i="5"/>
  <c r="X229" i="5" s="1"/>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X273" i="5" s="1"/>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X289" i="5" s="1"/>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X341" i="5" s="1"/>
  <c r="V342" i="5"/>
  <c r="E342" i="5"/>
  <c r="V343" i="5"/>
  <c r="E343" i="5"/>
  <c r="V344" i="5"/>
  <c r="E344" i="5"/>
  <c r="X344" i="5" s="1"/>
  <c r="V345" i="5"/>
  <c r="E345" i="5"/>
  <c r="V346" i="5"/>
  <c r="E346" i="5"/>
  <c r="V347" i="5"/>
  <c r="E347" i="5"/>
  <c r="V348" i="5"/>
  <c r="E348" i="5"/>
  <c r="X348" i="5" s="1"/>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X364" i="5" s="1"/>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X380" i="5" s="1"/>
  <c r="V381" i="5"/>
  <c r="E381" i="5"/>
  <c r="X381" i="5" s="1"/>
  <c r="V382" i="5"/>
  <c r="E382" i="5"/>
  <c r="V383" i="5"/>
  <c r="E383" i="5"/>
  <c r="V384" i="5"/>
  <c r="E384" i="5"/>
  <c r="V385" i="5"/>
  <c r="E385" i="5"/>
  <c r="V386" i="5"/>
  <c r="E386" i="5"/>
  <c r="V387" i="5"/>
  <c r="E387" i="5"/>
  <c r="V388" i="5"/>
  <c r="E388" i="5"/>
  <c r="X388" i="5" s="1"/>
  <c r="V389" i="5"/>
  <c r="E389" i="5"/>
  <c r="V390" i="5"/>
  <c r="E390" i="5"/>
  <c r="V391" i="5"/>
  <c r="E391" i="5"/>
  <c r="V392" i="5"/>
  <c r="E392" i="5"/>
  <c r="X392" i="5" s="1"/>
  <c r="V393" i="5"/>
  <c r="E393" i="5"/>
  <c r="X393" i="5" s="1"/>
  <c r="V394" i="5"/>
  <c r="E394" i="5"/>
  <c r="V395" i="5"/>
  <c r="E395" i="5"/>
  <c r="V396" i="5"/>
  <c r="E396" i="5"/>
  <c r="V397" i="5"/>
  <c r="E397" i="5"/>
  <c r="V398" i="5"/>
  <c r="E398" i="5"/>
  <c r="V399" i="5"/>
  <c r="E399" i="5"/>
  <c r="V400" i="5"/>
  <c r="E400" i="5"/>
  <c r="X400" i="5" s="1"/>
  <c r="V401" i="5"/>
  <c r="E401" i="5"/>
  <c r="V402" i="5"/>
  <c r="E402" i="5"/>
  <c r="V403" i="5"/>
  <c r="E403" i="5"/>
  <c r="V404" i="5"/>
  <c r="E404" i="5"/>
  <c r="X404" i="5" s="1"/>
  <c r="V405" i="5"/>
  <c r="E405" i="5"/>
  <c r="X405" i="5" s="1"/>
  <c r="V406" i="5"/>
  <c r="E406" i="5"/>
  <c r="V407" i="5"/>
  <c r="E407" i="5"/>
  <c r="V408" i="5"/>
  <c r="E408" i="5"/>
  <c r="X408" i="5" s="1"/>
  <c r="V409" i="5"/>
  <c r="E409" i="5"/>
  <c r="V410" i="5"/>
  <c r="E410" i="5"/>
  <c r="V411" i="5"/>
  <c r="E411" i="5"/>
  <c r="V412" i="5"/>
  <c r="E412" i="5"/>
  <c r="X412" i="5" s="1"/>
  <c r="V413" i="5"/>
  <c r="E413" i="5"/>
  <c r="X413" i="5" s="1"/>
  <c r="V414" i="5"/>
  <c r="E414" i="5"/>
  <c r="V415" i="5"/>
  <c r="E415" i="5"/>
  <c r="V416" i="5"/>
  <c r="E416" i="5"/>
  <c r="X416" i="5" s="1"/>
  <c r="V417" i="5"/>
  <c r="E417" i="5"/>
  <c r="V418" i="5"/>
  <c r="E418" i="5"/>
  <c r="V419" i="5"/>
  <c r="E419" i="5"/>
  <c r="V420" i="5"/>
  <c r="E420" i="5"/>
  <c r="X420" i="5" s="1"/>
  <c r="V421" i="5"/>
  <c r="E421" i="5"/>
  <c r="V422" i="5"/>
  <c r="E422" i="5"/>
  <c r="V423" i="5"/>
  <c r="E423" i="5"/>
  <c r="V424" i="5"/>
  <c r="E424" i="5"/>
  <c r="X424" i="5" s="1"/>
  <c r="V425" i="5"/>
  <c r="E425" i="5"/>
  <c r="V426" i="5"/>
  <c r="E426" i="5"/>
  <c r="V427" i="5"/>
  <c r="E427" i="5"/>
  <c r="V428" i="5"/>
  <c r="E428" i="5"/>
  <c r="V429" i="5"/>
  <c r="E429" i="5"/>
  <c r="V430" i="5"/>
  <c r="E430" i="5"/>
  <c r="V431" i="5"/>
  <c r="E431" i="5"/>
  <c r="V432" i="5"/>
  <c r="E432" i="5"/>
  <c r="X432" i="5" s="1"/>
  <c r="V433" i="5"/>
  <c r="E433" i="5"/>
  <c r="V434" i="5"/>
  <c r="E434" i="5"/>
  <c r="V435" i="5"/>
  <c r="E435" i="5"/>
  <c r="V436" i="5"/>
  <c r="E436" i="5"/>
  <c r="X436" i="5" s="1"/>
  <c r="V437" i="5"/>
  <c r="E437" i="5"/>
  <c r="V438" i="5"/>
  <c r="E438" i="5"/>
  <c r="V439" i="5"/>
  <c r="E439" i="5"/>
  <c r="V440" i="5"/>
  <c r="E440" i="5"/>
  <c r="X440" i="5" s="1"/>
  <c r="V441" i="5"/>
  <c r="E441" i="5"/>
  <c r="V442" i="5"/>
  <c r="E442" i="5"/>
  <c r="V443" i="5"/>
  <c r="E443" i="5"/>
  <c r="V444" i="5"/>
  <c r="E444" i="5"/>
  <c r="V445" i="5"/>
  <c r="E445" i="5"/>
  <c r="V446" i="5"/>
  <c r="E446" i="5"/>
  <c r="V447" i="5"/>
  <c r="E447" i="5"/>
  <c r="V448" i="5"/>
  <c r="E448" i="5"/>
  <c r="X448" i="5" s="1"/>
  <c r="V449" i="5"/>
  <c r="E449" i="5"/>
  <c r="X449" i="5" s="1"/>
  <c r="V450" i="5"/>
  <c r="E450" i="5"/>
  <c r="V451" i="5"/>
  <c r="E451" i="5"/>
  <c r="V452" i="5"/>
  <c r="E452" i="5"/>
  <c r="X452" i="5" s="1"/>
  <c r="V453" i="5"/>
  <c r="E453" i="5"/>
  <c r="V454" i="5"/>
  <c r="E454" i="5"/>
  <c r="V455" i="5"/>
  <c r="E455" i="5"/>
  <c r="V456" i="5"/>
  <c r="E456" i="5"/>
  <c r="V457" i="5"/>
  <c r="E457" i="5"/>
  <c r="X457" i="5" s="1"/>
  <c r="V458" i="5"/>
  <c r="E458" i="5"/>
  <c r="V459" i="5"/>
  <c r="E459" i="5"/>
  <c r="V460" i="5"/>
  <c r="E460" i="5"/>
  <c r="V461" i="5"/>
  <c r="E461" i="5"/>
  <c r="V462" i="5"/>
  <c r="E462" i="5"/>
  <c r="V463" i="5"/>
  <c r="E463" i="5"/>
  <c r="V464" i="5"/>
  <c r="E464" i="5"/>
  <c r="X464" i="5" s="1"/>
  <c r="V465" i="5"/>
  <c r="E465" i="5"/>
  <c r="V466" i="5"/>
  <c r="E466" i="5"/>
  <c r="V467" i="5"/>
  <c r="E467" i="5"/>
  <c r="V468" i="5"/>
  <c r="E468" i="5"/>
  <c r="X468" i="5" s="1"/>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X516" i="5" s="1"/>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X532" i="5" s="1"/>
  <c r="V533" i="5"/>
  <c r="E533" i="5"/>
  <c r="V534" i="5"/>
  <c r="E534" i="5"/>
  <c r="V535" i="5"/>
  <c r="E535" i="5"/>
  <c r="V536" i="5"/>
  <c r="E536" i="5"/>
  <c r="X536" i="5" s="1"/>
  <c r="V537" i="5"/>
  <c r="E537" i="5"/>
  <c r="V538" i="5"/>
  <c r="E538" i="5"/>
  <c r="V539" i="5"/>
  <c r="E539" i="5"/>
  <c r="V540" i="5"/>
  <c r="E540" i="5"/>
  <c r="V541" i="5"/>
  <c r="E541" i="5"/>
  <c r="V542" i="5"/>
  <c r="E542" i="5"/>
  <c r="V543" i="5"/>
  <c r="E543" i="5"/>
  <c r="V544" i="5"/>
  <c r="E544" i="5"/>
  <c r="X544" i="5" s="1"/>
  <c r="V545" i="5"/>
  <c r="E545" i="5"/>
  <c r="V546" i="5"/>
  <c r="E546" i="5"/>
  <c r="V547" i="5"/>
  <c r="E547" i="5"/>
  <c r="V548" i="5"/>
  <c r="E548" i="5"/>
  <c r="X548" i="5" s="1"/>
  <c r="V549" i="5"/>
  <c r="E549" i="5"/>
  <c r="V550" i="5"/>
  <c r="E550" i="5"/>
  <c r="V551" i="5"/>
  <c r="E551" i="5"/>
  <c r="V552" i="5"/>
  <c r="E552" i="5"/>
  <c r="X552" i="5" s="1"/>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X584" i="5" s="1"/>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X604" i="5" s="1"/>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X620" i="5" s="1"/>
  <c r="V621" i="5"/>
  <c r="E621" i="5"/>
  <c r="V622" i="5"/>
  <c r="E622" i="5"/>
  <c r="V623" i="5"/>
  <c r="E623" i="5"/>
  <c r="V624" i="5"/>
  <c r="E624" i="5"/>
  <c r="X624" i="5" s="1"/>
  <c r="V625" i="5"/>
  <c r="E625" i="5"/>
  <c r="V626" i="5"/>
  <c r="E626" i="5"/>
  <c r="V627" i="5"/>
  <c r="E627" i="5"/>
  <c r="V628" i="5"/>
  <c r="E628" i="5"/>
  <c r="X628" i="5" s="1"/>
  <c r="V629" i="5"/>
  <c r="E629" i="5"/>
  <c r="V630" i="5"/>
  <c r="E630" i="5"/>
  <c r="V631" i="5"/>
  <c r="E631" i="5"/>
  <c r="V632" i="5"/>
  <c r="E632" i="5"/>
  <c r="V633" i="5"/>
  <c r="E633" i="5"/>
  <c r="V634" i="5"/>
  <c r="E634" i="5"/>
  <c r="V635" i="5"/>
  <c r="E635" i="5"/>
  <c r="V636" i="5"/>
  <c r="E636" i="5"/>
  <c r="X636" i="5" s="1"/>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X652" i="5" s="1"/>
  <c r="V653" i="5"/>
  <c r="E653" i="5"/>
  <c r="V654" i="5"/>
  <c r="E654" i="5"/>
  <c r="V655" i="5"/>
  <c r="E655" i="5"/>
  <c r="V656" i="5"/>
  <c r="E656" i="5"/>
  <c r="X656" i="5" s="1"/>
  <c r="V657" i="5"/>
  <c r="E657" i="5"/>
  <c r="V658" i="5"/>
  <c r="E658" i="5"/>
  <c r="V659" i="5"/>
  <c r="E659" i="5"/>
  <c r="V660" i="5"/>
  <c r="E660" i="5"/>
  <c r="X660" i="5" s="1"/>
  <c r="V661" i="5"/>
  <c r="E661" i="5"/>
  <c r="V662" i="5"/>
  <c r="E662" i="5"/>
  <c r="V663" i="5"/>
  <c r="E663" i="5"/>
  <c r="V664" i="5"/>
  <c r="E664" i="5"/>
  <c r="V665" i="5"/>
  <c r="E665" i="5"/>
  <c r="V666" i="5"/>
  <c r="E666" i="5"/>
  <c r="V667" i="5"/>
  <c r="E667" i="5"/>
  <c r="V668" i="5"/>
  <c r="E668" i="5"/>
  <c r="X668" i="5" s="1"/>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X697" i="5" s="1"/>
  <c r="V698" i="5"/>
  <c r="E698" i="5"/>
  <c r="V699" i="5"/>
  <c r="E699" i="5"/>
  <c r="V700" i="5"/>
  <c r="E700" i="5"/>
  <c r="X700" i="5" s="1"/>
  <c r="V701" i="5"/>
  <c r="E701" i="5"/>
  <c r="V702" i="5"/>
  <c r="E702" i="5"/>
  <c r="V703" i="5"/>
  <c r="E703" i="5"/>
  <c r="V704" i="5"/>
  <c r="E704" i="5"/>
  <c r="V705" i="5"/>
  <c r="E705" i="5"/>
  <c r="X705" i="5" s="1"/>
  <c r="V706" i="5"/>
  <c r="E706" i="5"/>
  <c r="V707" i="5"/>
  <c r="E707" i="5"/>
  <c r="V708" i="5"/>
  <c r="E708" i="5"/>
  <c r="V709" i="5"/>
  <c r="E709" i="5"/>
  <c r="V710" i="5"/>
  <c r="E710" i="5"/>
  <c r="V711" i="5"/>
  <c r="E711" i="5"/>
  <c r="V712" i="5"/>
  <c r="E712" i="5"/>
  <c r="V713" i="5"/>
  <c r="E713" i="5"/>
  <c r="V714" i="5"/>
  <c r="E714" i="5"/>
  <c r="V715" i="5"/>
  <c r="E715" i="5"/>
  <c r="V716" i="5"/>
  <c r="E716" i="5"/>
  <c r="X716" i="5" s="1"/>
  <c r="V717" i="5"/>
  <c r="E717" i="5"/>
  <c r="V718" i="5"/>
  <c r="E718" i="5"/>
  <c r="V719" i="5"/>
  <c r="E719" i="5"/>
  <c r="V720" i="5"/>
  <c r="E720" i="5"/>
  <c r="V721" i="5"/>
  <c r="E721" i="5"/>
  <c r="V722" i="5"/>
  <c r="E722" i="5"/>
  <c r="V723" i="5"/>
  <c r="E723" i="5"/>
  <c r="V724" i="5"/>
  <c r="E724" i="5"/>
  <c r="V725" i="5"/>
  <c r="E725" i="5"/>
  <c r="V726" i="5"/>
  <c r="E726" i="5"/>
  <c r="V727" i="5"/>
  <c r="E727" i="5"/>
  <c r="V728" i="5"/>
  <c r="E728" i="5"/>
  <c r="X728" i="5" s="1"/>
  <c r="V729" i="5"/>
  <c r="E729" i="5"/>
  <c r="V730" i="5"/>
  <c r="E730" i="5"/>
  <c r="V731" i="5"/>
  <c r="E731" i="5"/>
  <c r="V732" i="5"/>
  <c r="E732" i="5"/>
  <c r="X732" i="5" s="1"/>
  <c r="V733" i="5"/>
  <c r="E733" i="5"/>
  <c r="V734" i="5"/>
  <c r="E734" i="5"/>
  <c r="V735" i="5"/>
  <c r="E735" i="5"/>
  <c r="V736" i="5"/>
  <c r="E736" i="5"/>
  <c r="X736" i="5" s="1"/>
  <c r="V737" i="5"/>
  <c r="E737" i="5"/>
  <c r="X737" i="5" s="1"/>
  <c r="V738" i="5"/>
  <c r="E738" i="5"/>
  <c r="V739" i="5"/>
  <c r="E739" i="5"/>
  <c r="V740" i="5"/>
  <c r="E740" i="5"/>
  <c r="X740" i="5" s="1"/>
  <c r="V741" i="5"/>
  <c r="E741" i="5"/>
  <c r="X741" i="5" s="1"/>
  <c r="V742" i="5"/>
  <c r="E742" i="5"/>
  <c r="V743" i="5"/>
  <c r="E743" i="5"/>
  <c r="V744" i="5"/>
  <c r="E744" i="5"/>
  <c r="V745" i="5"/>
  <c r="E745" i="5"/>
  <c r="V746" i="5"/>
  <c r="E746" i="5"/>
  <c r="V747" i="5"/>
  <c r="E747" i="5"/>
  <c r="V748" i="5"/>
  <c r="E748" i="5"/>
  <c r="X748" i="5" s="1"/>
  <c r="V749" i="5"/>
  <c r="E749" i="5"/>
  <c r="V750" i="5"/>
  <c r="E750" i="5"/>
  <c r="V751" i="5"/>
  <c r="E751" i="5"/>
  <c r="V752" i="5"/>
  <c r="E752" i="5"/>
  <c r="V753" i="5"/>
  <c r="E753" i="5"/>
  <c r="X753" i="5" s="1"/>
  <c r="V754" i="5"/>
  <c r="E754" i="5"/>
  <c r="V755" i="5"/>
  <c r="E755" i="5"/>
  <c r="V756" i="5"/>
  <c r="E756" i="5"/>
  <c r="V757" i="5"/>
  <c r="E757" i="5"/>
  <c r="V758" i="5"/>
  <c r="E758" i="5"/>
  <c r="V759" i="5"/>
  <c r="E759" i="5"/>
  <c r="V760" i="5"/>
  <c r="E760" i="5"/>
  <c r="V761" i="5"/>
  <c r="E761" i="5"/>
  <c r="V762" i="5"/>
  <c r="E762" i="5"/>
  <c r="V763" i="5"/>
  <c r="E763" i="5"/>
  <c r="V764" i="5"/>
  <c r="E764" i="5"/>
  <c r="X764" i="5" s="1"/>
  <c r="V765" i="5"/>
  <c r="E765" i="5"/>
  <c r="X765" i="5" s="1"/>
  <c r="V766" i="5"/>
  <c r="E766" i="5"/>
  <c r="V767" i="5"/>
  <c r="E767" i="5"/>
  <c r="V768" i="5"/>
  <c r="E768" i="5"/>
  <c r="V769" i="5"/>
  <c r="E769" i="5"/>
  <c r="V770" i="5"/>
  <c r="E770" i="5"/>
  <c r="V771" i="5"/>
  <c r="E771" i="5"/>
  <c r="V772" i="5"/>
  <c r="E772" i="5"/>
  <c r="X772" i="5" s="1"/>
  <c r="V773" i="5"/>
  <c r="E773" i="5"/>
  <c r="V774" i="5"/>
  <c r="E774" i="5"/>
  <c r="V775" i="5"/>
  <c r="E775" i="5"/>
  <c r="V776" i="5"/>
  <c r="E776" i="5"/>
  <c r="V777" i="5"/>
  <c r="E777" i="5"/>
  <c r="X777" i="5" s="1"/>
  <c r="V778" i="5"/>
  <c r="E778" i="5"/>
  <c r="V779" i="5"/>
  <c r="E779" i="5"/>
  <c r="V780" i="5"/>
  <c r="E780" i="5"/>
  <c r="X780" i="5" s="1"/>
  <c r="V781" i="5"/>
  <c r="E781" i="5"/>
  <c r="X781" i="5" s="1"/>
  <c r="V782" i="5"/>
  <c r="E782" i="5"/>
  <c r="V783" i="5"/>
  <c r="E783" i="5"/>
  <c r="V784" i="5"/>
  <c r="E784" i="5"/>
  <c r="V785" i="5"/>
  <c r="E785" i="5"/>
  <c r="X785" i="5" s="1"/>
  <c r="V786" i="5"/>
  <c r="E786" i="5"/>
  <c r="V787" i="5"/>
  <c r="E787" i="5"/>
  <c r="V788" i="5"/>
  <c r="E788" i="5"/>
  <c r="X788" i="5" s="1"/>
  <c r="V789" i="5"/>
  <c r="E789" i="5"/>
  <c r="V790" i="5"/>
  <c r="E790" i="5"/>
  <c r="V791" i="5"/>
  <c r="E791" i="5"/>
  <c r="V792" i="5"/>
  <c r="E792" i="5"/>
  <c r="V793" i="5"/>
  <c r="E793" i="5"/>
  <c r="V794" i="5"/>
  <c r="E794" i="5"/>
  <c r="V795" i="5"/>
  <c r="E795" i="5"/>
  <c r="V796" i="5"/>
  <c r="E796" i="5"/>
  <c r="V797" i="5"/>
  <c r="E797" i="5"/>
  <c r="X797" i="5" s="1"/>
  <c r="V798" i="5"/>
  <c r="E798" i="5"/>
  <c r="V799" i="5"/>
  <c r="E799" i="5"/>
  <c r="V800" i="5"/>
  <c r="E800" i="5"/>
  <c r="X800" i="5" s="1"/>
  <c r="V801" i="5"/>
  <c r="E801" i="5"/>
  <c r="V802" i="5"/>
  <c r="E802" i="5"/>
  <c r="V803" i="5"/>
  <c r="E803" i="5"/>
  <c r="V804" i="5"/>
  <c r="E804" i="5"/>
  <c r="X804" i="5" s="1"/>
  <c r="V805" i="5"/>
  <c r="E805" i="5"/>
  <c r="V806" i="5"/>
  <c r="E806" i="5"/>
  <c r="V807" i="5"/>
  <c r="E807" i="5"/>
  <c r="V808" i="5"/>
  <c r="E808" i="5"/>
  <c r="V809" i="5"/>
  <c r="E809" i="5"/>
  <c r="V810" i="5"/>
  <c r="E810" i="5"/>
  <c r="V811" i="5"/>
  <c r="E811" i="5"/>
  <c r="V812" i="5"/>
  <c r="E812" i="5"/>
  <c r="X812" i="5" s="1"/>
  <c r="V813" i="5"/>
  <c r="E813" i="5"/>
  <c r="X813" i="5" s="1"/>
  <c r="V814" i="5"/>
  <c r="E814" i="5"/>
  <c r="V815" i="5"/>
  <c r="E815" i="5"/>
  <c r="V816" i="5"/>
  <c r="E816" i="5"/>
  <c r="V817" i="5"/>
  <c r="E817" i="5"/>
  <c r="V818" i="5"/>
  <c r="E818" i="5"/>
  <c r="V819" i="5"/>
  <c r="E819" i="5"/>
  <c r="V820" i="5"/>
  <c r="E820" i="5"/>
  <c r="X820" i="5" s="1"/>
  <c r="V821" i="5"/>
  <c r="E821" i="5"/>
  <c r="V822" i="5"/>
  <c r="E822" i="5"/>
  <c r="V823" i="5"/>
  <c r="E823" i="5"/>
  <c r="V824" i="5"/>
  <c r="E824" i="5"/>
  <c r="V825" i="5"/>
  <c r="E825" i="5"/>
  <c r="V826" i="5"/>
  <c r="E826" i="5"/>
  <c r="V827" i="5"/>
  <c r="E827" i="5"/>
  <c r="V828" i="5"/>
  <c r="E828" i="5"/>
  <c r="X828" i="5" s="1"/>
  <c r="V829" i="5"/>
  <c r="E829" i="5"/>
  <c r="V830" i="5"/>
  <c r="E830" i="5"/>
  <c r="V831" i="5"/>
  <c r="E831" i="5"/>
  <c r="V832" i="5"/>
  <c r="E832" i="5"/>
  <c r="V833" i="5"/>
  <c r="E833" i="5"/>
  <c r="V834" i="5"/>
  <c r="E834" i="5"/>
  <c r="V835" i="5"/>
  <c r="E835" i="5"/>
  <c r="V836" i="5"/>
  <c r="E836" i="5"/>
  <c r="X836" i="5" s="1"/>
  <c r="V837" i="5"/>
  <c r="E837" i="5"/>
  <c r="V838" i="5"/>
  <c r="E838" i="5"/>
  <c r="V839" i="5"/>
  <c r="E839" i="5"/>
  <c r="V840" i="5"/>
  <c r="E840" i="5"/>
  <c r="X840" i="5" s="1"/>
  <c r="V841" i="5"/>
  <c r="E841" i="5"/>
  <c r="V842" i="5"/>
  <c r="E842" i="5"/>
  <c r="V843" i="5"/>
  <c r="E843" i="5"/>
  <c r="V844" i="5"/>
  <c r="E844" i="5"/>
  <c r="V845" i="5"/>
  <c r="E845" i="5"/>
  <c r="V846" i="5"/>
  <c r="E846" i="5"/>
  <c r="V847" i="5"/>
  <c r="E847" i="5"/>
  <c r="V848" i="5"/>
  <c r="E848" i="5"/>
  <c r="X848" i="5" s="1"/>
  <c r="V849" i="5"/>
  <c r="E849" i="5"/>
  <c r="V850" i="5"/>
  <c r="E850" i="5"/>
  <c r="V851" i="5"/>
  <c r="E851" i="5"/>
  <c r="V852" i="5"/>
  <c r="E852" i="5"/>
  <c r="V853" i="5"/>
  <c r="E853" i="5"/>
  <c r="V854" i="5"/>
  <c r="E854" i="5"/>
  <c r="V855" i="5"/>
  <c r="E855" i="5"/>
  <c r="V856" i="5"/>
  <c r="E856" i="5"/>
  <c r="X856" i="5" s="1"/>
  <c r="V857" i="5"/>
  <c r="E857" i="5"/>
  <c r="X857" i="5" s="1"/>
  <c r="V858" i="5"/>
  <c r="E858" i="5"/>
  <c r="V859" i="5"/>
  <c r="E859" i="5"/>
  <c r="V860" i="5"/>
  <c r="E860" i="5"/>
  <c r="X860" i="5" s="1"/>
  <c r="V861" i="5"/>
  <c r="E861" i="5"/>
  <c r="V862" i="5"/>
  <c r="E862" i="5"/>
  <c r="V863" i="5"/>
  <c r="E863" i="5"/>
  <c r="V864" i="5"/>
  <c r="E864" i="5"/>
  <c r="X864" i="5" s="1"/>
  <c r="V865" i="5"/>
  <c r="E865" i="5"/>
  <c r="V866" i="5"/>
  <c r="E866" i="5"/>
  <c r="V867" i="5"/>
  <c r="E867" i="5"/>
  <c r="V868" i="5"/>
  <c r="E868" i="5"/>
  <c r="V869" i="5"/>
  <c r="E869" i="5"/>
  <c r="V870" i="5"/>
  <c r="E870" i="5"/>
  <c r="V871" i="5"/>
  <c r="E871" i="5"/>
  <c r="V872" i="5"/>
  <c r="E872" i="5"/>
  <c r="V873" i="5"/>
  <c r="E873" i="5"/>
  <c r="V874" i="5"/>
  <c r="E874" i="5"/>
  <c r="V875" i="5"/>
  <c r="E875" i="5"/>
  <c r="V876" i="5"/>
  <c r="E876" i="5"/>
  <c r="X876" i="5" s="1"/>
  <c r="V877" i="5"/>
  <c r="E877" i="5"/>
  <c r="V878" i="5"/>
  <c r="E878" i="5"/>
  <c r="V879" i="5"/>
  <c r="E879" i="5"/>
  <c r="V880" i="5"/>
  <c r="E880" i="5"/>
  <c r="X880" i="5" s="1"/>
  <c r="V881" i="5"/>
  <c r="E881" i="5"/>
  <c r="V882" i="5"/>
  <c r="E882" i="5"/>
  <c r="V883" i="5"/>
  <c r="E883" i="5"/>
  <c r="V884" i="5"/>
  <c r="E884" i="5"/>
  <c r="V885" i="5"/>
  <c r="E885" i="5"/>
  <c r="X885" i="5" s="1"/>
  <c r="V886" i="5"/>
  <c r="E886" i="5"/>
  <c r="V887" i="5"/>
  <c r="E887" i="5"/>
  <c r="V888" i="5"/>
  <c r="E888" i="5"/>
  <c r="X888" i="5" s="1"/>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X901" i="5" s="1"/>
  <c r="V902" i="5"/>
  <c r="E902" i="5"/>
  <c r="V903" i="5"/>
  <c r="E903" i="5"/>
  <c r="V904" i="5"/>
  <c r="E904" i="5"/>
  <c r="X904" i="5" s="1"/>
  <c r="V905" i="5"/>
  <c r="E905" i="5"/>
  <c r="V906" i="5"/>
  <c r="E906" i="5"/>
  <c r="V907" i="5"/>
  <c r="E907" i="5"/>
  <c r="V908" i="5"/>
  <c r="E908" i="5"/>
  <c r="X908" i="5" s="1"/>
  <c r="V909" i="5"/>
  <c r="E909" i="5"/>
  <c r="V910" i="5"/>
  <c r="E910" i="5"/>
  <c r="V911" i="5"/>
  <c r="E911" i="5"/>
  <c r="V912" i="5"/>
  <c r="E912" i="5"/>
  <c r="V913" i="5"/>
  <c r="E913" i="5"/>
  <c r="V914" i="5"/>
  <c r="E914" i="5"/>
  <c r="V915" i="5"/>
  <c r="E915" i="5"/>
  <c r="V916" i="5"/>
  <c r="E916" i="5"/>
  <c r="V917" i="5"/>
  <c r="E917" i="5"/>
  <c r="X917" i="5" s="1"/>
  <c r="V918" i="5"/>
  <c r="E918" i="5"/>
  <c r="V919" i="5"/>
  <c r="E919" i="5"/>
  <c r="V920" i="5"/>
  <c r="E920" i="5"/>
  <c r="X920" i="5" s="1"/>
  <c r="V921" i="5"/>
  <c r="E921" i="5"/>
  <c r="V922" i="5"/>
  <c r="E922" i="5"/>
  <c r="V923" i="5"/>
  <c r="E923" i="5"/>
  <c r="V924" i="5"/>
  <c r="E924" i="5"/>
  <c r="X924" i="5" s="1"/>
  <c r="V925" i="5"/>
  <c r="E925" i="5"/>
  <c r="V926" i="5"/>
  <c r="E926" i="5"/>
  <c r="V927" i="5"/>
  <c r="E927" i="5"/>
  <c r="V928" i="5"/>
  <c r="E928" i="5"/>
  <c r="V929" i="5"/>
  <c r="E929" i="5"/>
  <c r="V930" i="5"/>
  <c r="E930" i="5"/>
  <c r="V931" i="5"/>
  <c r="E931" i="5"/>
  <c r="V932" i="5"/>
  <c r="E932" i="5"/>
  <c r="V933" i="5"/>
  <c r="E933" i="5"/>
  <c r="V934" i="5"/>
  <c r="E934" i="5"/>
  <c r="V935" i="5"/>
  <c r="E935" i="5"/>
  <c r="V936" i="5"/>
  <c r="E936" i="5"/>
  <c r="X936" i="5" s="1"/>
  <c r="V937" i="5"/>
  <c r="E937" i="5"/>
  <c r="X937" i="5" s="1"/>
  <c r="V938" i="5"/>
  <c r="E938" i="5"/>
  <c r="V939" i="5"/>
  <c r="E939" i="5"/>
  <c r="V940" i="5"/>
  <c r="E940" i="5"/>
  <c r="X940" i="5" s="1"/>
  <c r="V941" i="5"/>
  <c r="E941" i="5"/>
  <c r="X941" i="5" s="1"/>
  <c r="V942" i="5"/>
  <c r="E942" i="5"/>
  <c r="V943" i="5"/>
  <c r="E943" i="5"/>
  <c r="V944" i="5"/>
  <c r="E944" i="5"/>
  <c r="V945" i="5"/>
  <c r="E945" i="5"/>
  <c r="X945" i="5" s="1"/>
  <c r="V946" i="5"/>
  <c r="E946" i="5"/>
  <c r="V947" i="5"/>
  <c r="E947" i="5"/>
  <c r="V948" i="5"/>
  <c r="E948" i="5"/>
  <c r="V949" i="5"/>
  <c r="E949" i="5"/>
  <c r="X949" i="5" s="1"/>
  <c r="V950" i="5"/>
  <c r="E950" i="5"/>
  <c r="V951" i="5"/>
  <c r="E951" i="5"/>
  <c r="V952" i="5"/>
  <c r="E952" i="5"/>
  <c r="V953" i="5"/>
  <c r="E953" i="5"/>
  <c r="X953" i="5" s="1"/>
  <c r="V954" i="5"/>
  <c r="E954" i="5"/>
  <c r="V955" i="5"/>
  <c r="E955" i="5"/>
  <c r="V956" i="5"/>
  <c r="E956" i="5"/>
  <c r="V957" i="5"/>
  <c r="E957" i="5"/>
  <c r="X957" i="5" s="1"/>
  <c r="V958" i="5"/>
  <c r="E958" i="5"/>
  <c r="V959" i="5"/>
  <c r="E959" i="5"/>
  <c r="V960" i="5"/>
  <c r="E960" i="5"/>
  <c r="V961" i="5"/>
  <c r="E961" i="5"/>
  <c r="X961" i="5" s="1"/>
  <c r="V962" i="5"/>
  <c r="E962" i="5"/>
  <c r="V963" i="5"/>
  <c r="E963" i="5"/>
  <c r="V964" i="5"/>
  <c r="E964" i="5"/>
  <c r="V965" i="5"/>
  <c r="E965" i="5"/>
  <c r="V966" i="5"/>
  <c r="E966" i="5"/>
  <c r="V967" i="5"/>
  <c r="E967" i="5"/>
  <c r="V968" i="5"/>
  <c r="E968" i="5"/>
  <c r="V969" i="5"/>
  <c r="E969" i="5"/>
  <c r="V970" i="5"/>
  <c r="E970" i="5"/>
  <c r="V971" i="5"/>
  <c r="E971" i="5"/>
  <c r="V972" i="5"/>
  <c r="E972" i="5"/>
  <c r="V973" i="5"/>
  <c r="E973" i="5"/>
  <c r="X973" i="5" s="1"/>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X993" i="5" s="1"/>
  <c r="V994" i="5"/>
  <c r="E994" i="5"/>
  <c r="V995" i="5"/>
  <c r="E995" i="5"/>
  <c r="V996" i="5"/>
  <c r="E996" i="5"/>
  <c r="V997" i="5"/>
  <c r="E997" i="5"/>
  <c r="X997" i="5" s="1"/>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X1025" i="5" s="1"/>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X1045" i="5" s="1"/>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X1057" i="5" s="1"/>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X1125" i="5" s="1"/>
  <c r="V1126" i="5"/>
  <c r="E1126" i="5"/>
  <c r="V1127" i="5"/>
  <c r="E1127" i="5"/>
  <c r="V1128" i="5"/>
  <c r="E1128" i="5"/>
  <c r="V1129" i="5"/>
  <c r="E1129" i="5"/>
  <c r="V1130" i="5"/>
  <c r="E1130" i="5"/>
  <c r="V1131" i="5"/>
  <c r="E1131" i="5"/>
  <c r="V1132" i="5"/>
  <c r="E1132" i="5"/>
  <c r="X1132" i="5" s="1"/>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X1148" i="5" s="1"/>
  <c r="V1149" i="5"/>
  <c r="E1149" i="5"/>
  <c r="V1150" i="5"/>
  <c r="E1150" i="5"/>
  <c r="V1151" i="5"/>
  <c r="E1151" i="5"/>
  <c r="V1152" i="5"/>
  <c r="E1152" i="5"/>
  <c r="V1153" i="5"/>
  <c r="E1153" i="5"/>
  <c r="V1154" i="5"/>
  <c r="E1154" i="5"/>
  <c r="V1155" i="5"/>
  <c r="E1155" i="5"/>
  <c r="V1156" i="5"/>
  <c r="E1156" i="5"/>
  <c r="X1156" i="5" s="1"/>
  <c r="V1157" i="5"/>
  <c r="E1157" i="5"/>
  <c r="V1158" i="5"/>
  <c r="E1158" i="5"/>
  <c r="V1159" i="5"/>
  <c r="E1159" i="5"/>
  <c r="V1160" i="5"/>
  <c r="E1160" i="5"/>
  <c r="X1160" i="5" s="1"/>
  <c r="V1161" i="5"/>
  <c r="E1161" i="5"/>
  <c r="X1161" i="5" s="1"/>
  <c r="V1162" i="5"/>
  <c r="E1162" i="5"/>
  <c r="V1163" i="5"/>
  <c r="E1163" i="5"/>
  <c r="V1164" i="5"/>
  <c r="E1164" i="5"/>
  <c r="V1165" i="5"/>
  <c r="E1165" i="5"/>
  <c r="X1165" i="5" s="1"/>
  <c r="V1166" i="5"/>
  <c r="E1166" i="5"/>
  <c r="V1167" i="5"/>
  <c r="E1167" i="5"/>
  <c r="V1168" i="5"/>
  <c r="E1168" i="5"/>
  <c r="X1168" i="5" s="1"/>
  <c r="V1169" i="5"/>
  <c r="E1169" i="5"/>
  <c r="X1169" i="5" s="1"/>
  <c r="V1170" i="5"/>
  <c r="E1170" i="5"/>
  <c r="V1171" i="5"/>
  <c r="E1171" i="5"/>
  <c r="V1172" i="5"/>
  <c r="E1172" i="5"/>
  <c r="X1172" i="5" s="1"/>
  <c r="V1173" i="5"/>
  <c r="E1173" i="5"/>
  <c r="V1174" i="5"/>
  <c r="E1174" i="5"/>
  <c r="V1175" i="5"/>
  <c r="E1175" i="5"/>
  <c r="V1176" i="5"/>
  <c r="E1176" i="5"/>
  <c r="X1176" i="5" s="1"/>
  <c r="V1177" i="5"/>
  <c r="E1177" i="5"/>
  <c r="V1178" i="5"/>
  <c r="E1178" i="5"/>
  <c r="V1179" i="5"/>
  <c r="E1179" i="5"/>
  <c r="V1180" i="5"/>
  <c r="E1180" i="5"/>
  <c r="V1181" i="5"/>
  <c r="E1181" i="5"/>
  <c r="V1182" i="5"/>
  <c r="E1182" i="5"/>
  <c r="V1183" i="5"/>
  <c r="E1183" i="5"/>
  <c r="V1184" i="5"/>
  <c r="E1184" i="5"/>
  <c r="X1184" i="5" s="1"/>
  <c r="V1185" i="5"/>
  <c r="E1185" i="5"/>
  <c r="X1185" i="5" s="1"/>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X1197" i="5" s="1"/>
  <c r="V1198" i="5"/>
  <c r="E1198" i="5"/>
  <c r="V1199" i="5"/>
  <c r="E1199" i="5"/>
  <c r="V1200" i="5"/>
  <c r="E1200" i="5"/>
  <c r="V1201" i="5"/>
  <c r="E1201" i="5"/>
  <c r="X1201" i="5" s="1"/>
  <c r="V1202" i="5"/>
  <c r="E1202" i="5"/>
  <c r="V1203" i="5"/>
  <c r="E1203" i="5"/>
  <c r="V1204" i="5"/>
  <c r="E1204" i="5"/>
  <c r="V1205" i="5"/>
  <c r="E1205" i="5"/>
  <c r="X1205" i="5" s="1"/>
  <c r="V1206" i="5"/>
  <c r="E1206" i="5"/>
  <c r="V1207" i="5"/>
  <c r="E1207" i="5"/>
  <c r="V1208" i="5"/>
  <c r="E1208" i="5"/>
  <c r="V1209" i="5"/>
  <c r="E1209" i="5"/>
  <c r="X1209" i="5" s="1"/>
  <c r="V1210" i="5"/>
  <c r="E1210" i="5"/>
  <c r="V1211" i="5"/>
  <c r="E1211" i="5"/>
  <c r="V1212" i="5"/>
  <c r="E1212" i="5"/>
  <c r="V1213" i="5"/>
  <c r="E1213" i="5"/>
  <c r="V1214" i="5"/>
  <c r="E1214" i="5"/>
  <c r="V1215" i="5"/>
  <c r="E1215" i="5"/>
  <c r="V1216" i="5"/>
  <c r="E1216" i="5"/>
  <c r="X1216" i="5" s="1"/>
  <c r="V1217" i="5"/>
  <c r="E1217" i="5"/>
  <c r="X1217" i="5" s="1"/>
  <c r="V1218" i="5"/>
  <c r="E1218" i="5"/>
  <c r="V1219" i="5"/>
  <c r="E1219" i="5"/>
  <c r="V1220" i="5"/>
  <c r="E1220" i="5"/>
  <c r="V1221" i="5"/>
  <c r="E1221" i="5"/>
  <c r="V1222" i="5"/>
  <c r="E1222" i="5"/>
  <c r="V1223" i="5"/>
  <c r="E1223" i="5"/>
  <c r="V1224" i="5"/>
  <c r="E1224" i="5"/>
  <c r="X1224" i="5" s="1"/>
  <c r="V1225" i="5"/>
  <c r="E1225" i="5"/>
  <c r="X1225" i="5" s="1"/>
  <c r="V1226" i="5"/>
  <c r="E1226" i="5"/>
  <c r="V1227" i="5"/>
  <c r="E1227" i="5"/>
  <c r="V1228" i="5"/>
  <c r="E1228" i="5"/>
  <c r="V1229" i="5"/>
  <c r="E1229" i="5"/>
  <c r="V1230" i="5"/>
  <c r="E1230" i="5"/>
  <c r="V1231" i="5"/>
  <c r="E1231" i="5"/>
  <c r="V1232" i="5"/>
  <c r="E1232" i="5"/>
  <c r="V1233" i="5"/>
  <c r="E1233" i="5"/>
  <c r="X1233" i="5" s="1"/>
  <c r="V1234" i="5"/>
  <c r="E1234" i="5"/>
  <c r="V1235" i="5"/>
  <c r="E1235" i="5"/>
  <c r="V1236" i="5"/>
  <c r="E1236" i="5"/>
  <c r="X1236" i="5" s="1"/>
  <c r="V1237" i="5"/>
  <c r="E1237" i="5"/>
  <c r="X1237" i="5" s="1"/>
  <c r="V1238" i="5"/>
  <c r="E1238" i="5"/>
  <c r="V1239" i="5"/>
  <c r="E1239" i="5"/>
  <c r="V1240" i="5"/>
  <c r="E1240" i="5"/>
  <c r="V1241" i="5"/>
  <c r="E1241" i="5"/>
  <c r="X1241" i="5" s="1"/>
  <c r="V1242" i="5"/>
  <c r="E1242" i="5"/>
  <c r="V1243" i="5"/>
  <c r="E1243" i="5"/>
  <c r="V1244" i="5"/>
  <c r="E1244" i="5"/>
  <c r="V1245" i="5"/>
  <c r="E1245" i="5"/>
  <c r="X1245" i="5" s="1"/>
  <c r="V1246" i="5"/>
  <c r="E1246" i="5"/>
  <c r="V1247" i="5"/>
  <c r="E1247" i="5"/>
  <c r="V1248" i="5"/>
  <c r="E1248" i="5"/>
  <c r="V1249" i="5"/>
  <c r="E1249" i="5"/>
  <c r="V1250" i="5"/>
  <c r="E1250" i="5"/>
  <c r="V1251" i="5"/>
  <c r="E1251" i="5"/>
  <c r="V1252" i="5"/>
  <c r="E1252" i="5"/>
  <c r="X1252" i="5" s="1"/>
  <c r="V1253" i="5"/>
  <c r="E1253" i="5"/>
  <c r="V1254" i="5"/>
  <c r="E1254" i="5"/>
  <c r="V1255" i="5"/>
  <c r="E1255" i="5"/>
  <c r="V1256" i="5"/>
  <c r="E1256" i="5"/>
  <c r="X1256" i="5" s="1"/>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X1276" i="5" s="1"/>
  <c r="V1277" i="5"/>
  <c r="E1277" i="5"/>
  <c r="V1278" i="5"/>
  <c r="E1278" i="5"/>
  <c r="V1279" i="5"/>
  <c r="E1279" i="5"/>
  <c r="V1280" i="5"/>
  <c r="E1280" i="5"/>
  <c r="X1280" i="5" s="1"/>
  <c r="V1281" i="5"/>
  <c r="E1281" i="5"/>
  <c r="V1282" i="5"/>
  <c r="E1282" i="5"/>
  <c r="V1283" i="5"/>
  <c r="E1283" i="5"/>
  <c r="V1284" i="5"/>
  <c r="E1284" i="5"/>
  <c r="X1284" i="5" s="1"/>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X1300" i="5" s="1"/>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X1312" i="5" s="1"/>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X1324" i="5" s="1"/>
  <c r="V1325" i="5"/>
  <c r="E1325" i="5"/>
  <c r="V1326" i="5"/>
  <c r="E1326" i="5"/>
  <c r="V1327" i="5"/>
  <c r="E1327" i="5"/>
  <c r="V1328" i="5"/>
  <c r="E1328" i="5"/>
  <c r="V1329" i="5"/>
  <c r="E1329" i="5"/>
  <c r="V1330" i="5"/>
  <c r="E1330" i="5"/>
  <c r="V1331" i="5"/>
  <c r="E1331" i="5"/>
  <c r="V1332" i="5"/>
  <c r="E1332" i="5"/>
  <c r="X1332" i="5" s="1"/>
  <c r="V1333" i="5"/>
  <c r="E1333" i="5"/>
  <c r="V1334" i="5"/>
  <c r="E1334" i="5"/>
  <c r="V1335" i="5"/>
  <c r="E1335" i="5"/>
  <c r="V1336" i="5"/>
  <c r="E1336" i="5"/>
  <c r="X1336" i="5" s="1"/>
  <c r="V1337" i="5"/>
  <c r="E1337" i="5"/>
  <c r="V1338" i="5"/>
  <c r="E1338" i="5"/>
  <c r="V1339" i="5"/>
  <c r="E1339" i="5"/>
  <c r="V1340" i="5"/>
  <c r="E1340" i="5"/>
  <c r="V1341" i="5"/>
  <c r="E1341" i="5"/>
  <c r="V1342" i="5"/>
  <c r="E1342" i="5"/>
  <c r="V1343" i="5"/>
  <c r="E1343" i="5"/>
  <c r="V1344" i="5"/>
  <c r="E1344" i="5"/>
  <c r="X1344" i="5" s="1"/>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X1356" i="5" s="1"/>
  <c r="V1357" i="5"/>
  <c r="E1357" i="5"/>
  <c r="V1358" i="5"/>
  <c r="E1358" i="5"/>
  <c r="V1359" i="5"/>
  <c r="E1359" i="5"/>
  <c r="V1360" i="5"/>
  <c r="E1360" i="5"/>
  <c r="V1361" i="5"/>
  <c r="E1361" i="5"/>
  <c r="V1362" i="5"/>
  <c r="E1362" i="5"/>
  <c r="V1363" i="5"/>
  <c r="E1363" i="5"/>
  <c r="V1364" i="5"/>
  <c r="E1364" i="5"/>
  <c r="X1364" i="5" s="1"/>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X1396" i="5" s="1"/>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X1448" i="5" s="1"/>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X1466" i="5" s="1"/>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X1479" i="5" s="1"/>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X1492" i="5" s="1"/>
  <c r="V1493" i="5"/>
  <c r="E1493" i="5"/>
  <c r="V1494" i="5"/>
  <c r="E1494" i="5"/>
  <c r="V1495" i="5"/>
  <c r="E1495" i="5"/>
  <c r="V1496" i="5"/>
  <c r="E1496" i="5"/>
  <c r="V1497" i="5"/>
  <c r="E1497" i="5"/>
  <c r="X1497" i="5" s="1"/>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X1520" i="5" s="1"/>
  <c r="V1521" i="5"/>
  <c r="E1521" i="5"/>
  <c r="V1522" i="5"/>
  <c r="E1522" i="5"/>
  <c r="V1523" i="5"/>
  <c r="E1523" i="5"/>
  <c r="V1524" i="5"/>
  <c r="E1524" i="5"/>
  <c r="X1524" i="5" s="1"/>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X1620" i="5" s="1"/>
  <c r="V1621" i="5"/>
  <c r="E1621" i="5"/>
  <c r="V1622" i="5"/>
  <c r="E1622" i="5"/>
  <c r="V1623" i="5"/>
  <c r="E1623" i="5"/>
  <c r="V1624" i="5"/>
  <c r="E1624" i="5"/>
  <c r="V1625" i="5"/>
  <c r="E1625" i="5"/>
  <c r="V1626" i="5"/>
  <c r="E1626" i="5"/>
  <c r="V1627" i="5"/>
  <c r="E1627" i="5"/>
  <c r="V1628" i="5"/>
  <c r="E1628" i="5"/>
  <c r="X1628" i="5" s="1"/>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X1648" i="5" s="1"/>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X1665" i="5" s="1"/>
  <c r="V1666" i="5"/>
  <c r="E1666" i="5"/>
  <c r="V1667" i="5"/>
  <c r="E1667" i="5"/>
  <c r="V1668" i="5"/>
  <c r="E1668" i="5"/>
  <c r="V1669" i="5"/>
  <c r="E1669" i="5"/>
  <c r="V1670" i="5"/>
  <c r="E1670" i="5"/>
  <c r="V1671" i="5"/>
  <c r="E1671" i="5"/>
  <c r="V1672" i="5"/>
  <c r="E1672" i="5"/>
  <c r="V1673" i="5"/>
  <c r="E1673" i="5"/>
  <c r="V1674" i="5"/>
  <c r="E1674" i="5"/>
  <c r="V1675" i="5"/>
  <c r="E1675" i="5"/>
  <c r="V1676" i="5"/>
  <c r="E1676" i="5"/>
  <c r="X1676" i="5" s="1"/>
  <c r="V1677" i="5"/>
  <c r="E1677" i="5"/>
  <c r="X1677" i="5" s="1"/>
  <c r="V1678" i="5"/>
  <c r="E1678" i="5"/>
  <c r="V1679" i="5"/>
  <c r="E1679" i="5"/>
  <c r="V1680" i="5"/>
  <c r="E1680" i="5"/>
  <c r="X1680" i="5" s="1"/>
  <c r="V1681" i="5"/>
  <c r="E1681" i="5"/>
  <c r="V1682" i="5"/>
  <c r="E1682" i="5"/>
  <c r="V1683" i="5"/>
  <c r="E1683" i="5"/>
  <c r="V1684" i="5"/>
  <c r="E1684" i="5"/>
  <c r="V1685" i="5"/>
  <c r="E1685" i="5"/>
  <c r="X1685" i="5" s="1"/>
  <c r="V1686" i="5"/>
  <c r="E1686" i="5"/>
  <c r="V1687" i="5"/>
  <c r="E1687" i="5"/>
  <c r="V1688" i="5"/>
  <c r="E1688" i="5"/>
  <c r="V1689" i="5"/>
  <c r="E1689" i="5"/>
  <c r="V1690" i="5"/>
  <c r="E1690" i="5"/>
  <c r="V1691" i="5"/>
  <c r="E1691" i="5"/>
  <c r="V1692" i="5"/>
  <c r="E1692" i="5"/>
  <c r="V1693" i="5"/>
  <c r="E1693" i="5"/>
  <c r="V1694" i="5"/>
  <c r="E1694" i="5"/>
  <c r="V1695" i="5"/>
  <c r="E1695" i="5"/>
  <c r="V1696" i="5"/>
  <c r="E1696" i="5"/>
  <c r="X1696" i="5" s="1"/>
  <c r="V1697" i="5"/>
  <c r="E1697" i="5"/>
  <c r="V1698" i="5"/>
  <c r="E1698" i="5"/>
  <c r="V1699" i="5"/>
  <c r="E1699" i="5"/>
  <c r="V1700" i="5"/>
  <c r="E1700" i="5"/>
  <c r="V1701" i="5"/>
  <c r="E1701" i="5"/>
  <c r="V1702" i="5"/>
  <c r="E1702" i="5"/>
  <c r="V1703" i="5"/>
  <c r="E1703" i="5"/>
  <c r="V1704" i="5"/>
  <c r="E1704" i="5"/>
  <c r="V1705" i="5"/>
  <c r="E1705" i="5"/>
  <c r="X1705" i="5" s="1"/>
  <c r="V1706" i="5"/>
  <c r="E1706" i="5"/>
  <c r="V1707" i="5"/>
  <c r="E1707" i="5"/>
  <c r="V1708" i="5"/>
  <c r="E1708" i="5"/>
  <c r="X1708" i="5" s="1"/>
  <c r="V1709" i="5"/>
  <c r="E1709" i="5"/>
  <c r="X1709" i="5" s="1"/>
  <c r="V1710" i="5"/>
  <c r="E1710" i="5"/>
  <c r="V1711" i="5"/>
  <c r="E1711" i="5"/>
  <c r="V1712" i="5"/>
  <c r="E1712" i="5"/>
  <c r="V1713" i="5"/>
  <c r="E1713" i="5"/>
  <c r="V1714" i="5"/>
  <c r="E1714" i="5"/>
  <c r="V1715" i="5"/>
  <c r="E1715" i="5"/>
  <c r="V1716" i="5"/>
  <c r="E1716" i="5"/>
  <c r="V1717" i="5"/>
  <c r="E1717" i="5"/>
  <c r="X1717" i="5" s="1"/>
  <c r="V1718" i="5"/>
  <c r="E1718" i="5"/>
  <c r="V1719" i="5"/>
  <c r="E1719" i="5"/>
  <c r="V1720" i="5"/>
  <c r="E1720" i="5"/>
  <c r="V1721" i="5"/>
  <c r="E1721" i="5"/>
  <c r="X1721" i="5" s="1"/>
  <c r="V1722" i="5"/>
  <c r="E1722" i="5"/>
  <c r="V1723" i="5"/>
  <c r="E1723" i="5"/>
  <c r="V1724" i="5"/>
  <c r="E1724" i="5"/>
  <c r="V1725" i="5"/>
  <c r="E1725" i="5"/>
  <c r="V1726" i="5"/>
  <c r="E1726" i="5"/>
  <c r="V1727" i="5"/>
  <c r="E1727" i="5"/>
  <c r="V1728" i="5"/>
  <c r="E1728" i="5"/>
  <c r="V1729" i="5"/>
  <c r="E1729" i="5"/>
  <c r="V1730" i="5"/>
  <c r="E1730" i="5"/>
  <c r="V1731" i="5"/>
  <c r="E1731" i="5"/>
  <c r="V1732" i="5"/>
  <c r="E1732" i="5"/>
  <c r="X1732" i="5" s="1"/>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X1753" i="5" s="1"/>
  <c r="V1754" i="5"/>
  <c r="E1754" i="5"/>
  <c r="V1755" i="5"/>
  <c r="E1755" i="5"/>
  <c r="V1756" i="5"/>
  <c r="E1756" i="5"/>
  <c r="X1756" i="5" s="1"/>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X1813" i="5" s="1"/>
  <c r="V1814" i="5"/>
  <c r="E1814" i="5"/>
  <c r="V1815" i="5"/>
  <c r="E1815" i="5"/>
  <c r="V1816" i="5"/>
  <c r="E1816" i="5"/>
  <c r="X1816" i="5" s="1"/>
  <c r="V1817" i="5"/>
  <c r="E1817" i="5"/>
  <c r="V1818" i="5"/>
  <c r="E1818" i="5"/>
  <c r="V1819" i="5"/>
  <c r="E1819" i="5"/>
  <c r="V1820" i="5"/>
  <c r="E1820" i="5"/>
  <c r="V1821" i="5"/>
  <c r="E1821" i="5"/>
  <c r="V1822" i="5"/>
  <c r="E1822" i="5"/>
  <c r="V1823" i="5"/>
  <c r="E1823" i="5"/>
  <c r="V1824" i="5"/>
  <c r="E1824" i="5"/>
  <c r="X1824" i="5" s="1"/>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X1844" i="5" s="1"/>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X1892" i="5" s="1"/>
  <c r="V1893" i="5"/>
  <c r="E1893" i="5"/>
  <c r="X1893" i="5" s="1"/>
  <c r="V1894" i="5"/>
  <c r="E1894" i="5"/>
  <c r="V1895" i="5"/>
  <c r="E1895" i="5"/>
  <c r="V1896" i="5"/>
  <c r="E1896" i="5"/>
  <c r="V1897" i="5"/>
  <c r="E1897" i="5"/>
  <c r="V1898" i="5"/>
  <c r="E1898" i="5"/>
  <c r="V1899" i="5"/>
  <c r="E1899" i="5"/>
  <c r="V1900" i="5"/>
  <c r="E1900" i="5"/>
  <c r="V1901" i="5"/>
  <c r="E1901" i="5"/>
  <c r="X1901" i="5" s="1"/>
  <c r="V1902" i="5"/>
  <c r="E1902" i="5"/>
  <c r="V1903" i="5"/>
  <c r="E1903" i="5"/>
  <c r="V1904" i="5"/>
  <c r="E1904" i="5"/>
  <c r="V1905" i="5"/>
  <c r="E1905" i="5"/>
  <c r="V1906" i="5"/>
  <c r="E1906" i="5"/>
  <c r="V1907" i="5"/>
  <c r="E1907" i="5"/>
  <c r="V1908" i="5"/>
  <c r="E1908" i="5"/>
  <c r="V1909" i="5"/>
  <c r="E1909" i="5"/>
  <c r="X1909" i="5" s="1"/>
  <c r="V1910" i="5"/>
  <c r="E1910" i="5"/>
  <c r="V1911" i="5"/>
  <c r="E1911" i="5"/>
  <c r="V1912" i="5"/>
  <c r="E1912" i="5"/>
  <c r="X1912" i="5" s="1"/>
  <c r="V1913" i="5"/>
  <c r="E1913" i="5"/>
  <c r="V1914" i="5"/>
  <c r="E1914" i="5"/>
  <c r="V1915" i="5"/>
  <c r="E1915" i="5"/>
  <c r="V1916" i="5"/>
  <c r="E1916" i="5"/>
  <c r="V1917" i="5"/>
  <c r="E1917" i="5"/>
  <c r="X1917" i="5" s="1"/>
  <c r="V1918" i="5"/>
  <c r="E1918" i="5"/>
  <c r="V1919" i="5"/>
  <c r="E1919" i="5"/>
  <c r="V1920" i="5"/>
  <c r="E1920" i="5"/>
  <c r="V1921" i="5"/>
  <c r="E1921" i="5"/>
  <c r="V1922" i="5"/>
  <c r="E1922" i="5"/>
  <c r="V1923" i="5"/>
  <c r="E1923" i="5"/>
  <c r="V1924" i="5"/>
  <c r="E1924" i="5"/>
  <c r="X1924" i="5" s="1"/>
  <c r="V1925" i="5"/>
  <c r="E1925" i="5"/>
  <c r="X1925" i="5" s="1"/>
  <c r="V1926" i="5"/>
  <c r="E1926" i="5"/>
  <c r="V1927" i="5"/>
  <c r="E1927" i="5"/>
  <c r="V1928" i="5"/>
  <c r="E1928" i="5"/>
  <c r="V1929" i="5"/>
  <c r="E1929" i="5"/>
  <c r="V1930" i="5"/>
  <c r="E1930" i="5"/>
  <c r="V1931" i="5"/>
  <c r="E1931" i="5"/>
  <c r="V1932" i="5"/>
  <c r="E1932" i="5"/>
  <c r="X1932" i="5" s="1"/>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X1945" i="5" s="1"/>
  <c r="V1946" i="5"/>
  <c r="E1946" i="5"/>
  <c r="V1947" i="5"/>
  <c r="E1947" i="5"/>
  <c r="V1948" i="5"/>
  <c r="E1948" i="5"/>
  <c r="V1949" i="5"/>
  <c r="E1949" i="5"/>
  <c r="V1950" i="5"/>
  <c r="E1950" i="5"/>
  <c r="V1951" i="5"/>
  <c r="E1951" i="5"/>
  <c r="V1952" i="5"/>
  <c r="E1952" i="5"/>
  <c r="V1953" i="5"/>
  <c r="E1953" i="5"/>
  <c r="X1953" i="5" s="1"/>
  <c r="V1954" i="5"/>
  <c r="E1954" i="5"/>
  <c r="V1955" i="5"/>
  <c r="E1955" i="5"/>
  <c r="V1956" i="5"/>
  <c r="E1956" i="5"/>
  <c r="X1956" i="5" s="1"/>
  <c r="V1957" i="5"/>
  <c r="E1957" i="5"/>
  <c r="V1958" i="5"/>
  <c r="E1958" i="5"/>
  <c r="V1959" i="5"/>
  <c r="E1959" i="5"/>
  <c r="V1960" i="5"/>
  <c r="E1960" i="5"/>
  <c r="V1961" i="5"/>
  <c r="E1961" i="5"/>
  <c r="X1961" i="5" s="1"/>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X1973" i="5" s="1"/>
  <c r="V1974" i="5"/>
  <c r="E1974" i="5"/>
  <c r="V1975" i="5"/>
  <c r="E1975" i="5"/>
  <c r="V1976" i="5"/>
  <c r="E1976" i="5"/>
  <c r="X1976" i="5" s="1"/>
  <c r="V1977" i="5"/>
  <c r="E1977" i="5"/>
  <c r="V1978" i="5"/>
  <c r="E1978" i="5"/>
  <c r="V1979" i="5"/>
  <c r="E1979" i="5"/>
  <c r="V1980" i="5"/>
  <c r="E1980" i="5"/>
  <c r="V1981" i="5"/>
  <c r="E1981" i="5"/>
  <c r="V1982" i="5"/>
  <c r="E1982" i="5"/>
  <c r="V1983" i="5"/>
  <c r="E1983" i="5"/>
  <c r="V1984" i="5"/>
  <c r="E1984" i="5"/>
  <c r="V1985" i="5"/>
  <c r="E1985" i="5"/>
  <c r="X1985" i="5" s="1"/>
  <c r="V1986" i="5"/>
  <c r="E1986" i="5"/>
  <c r="V1987" i="5"/>
  <c r="E1987" i="5"/>
  <c r="V1988" i="5"/>
  <c r="E1988" i="5"/>
  <c r="X1988" i="5" s="1"/>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X2001" i="5" s="1"/>
  <c r="V2002" i="5"/>
  <c r="E2002" i="5"/>
  <c r="V2003" i="5"/>
  <c r="E2003" i="5"/>
  <c r="V2004" i="5"/>
  <c r="E2004" i="5"/>
  <c r="V2005" i="5"/>
  <c r="E2005" i="5"/>
  <c r="X2005" i="5" s="1"/>
  <c r="V2006" i="5"/>
  <c r="E2006" i="5"/>
  <c r="V2007" i="5"/>
  <c r="E2007" i="5"/>
  <c r="V2008" i="5"/>
  <c r="E2008" i="5"/>
  <c r="X2008" i="5" s="1"/>
  <c r="V2009" i="5"/>
  <c r="E2009" i="5"/>
  <c r="X2009" i="5" s="1"/>
  <c r="V2010" i="5"/>
  <c r="E2010" i="5"/>
  <c r="V2011" i="5"/>
  <c r="E2011" i="5"/>
  <c r="V2012" i="5"/>
  <c r="E2012" i="5"/>
  <c r="V2013" i="5"/>
  <c r="E2013" i="5"/>
  <c r="X2013" i="5" s="1"/>
  <c r="V2014" i="5"/>
  <c r="E2014" i="5"/>
  <c r="V2015" i="5"/>
  <c r="E2015" i="5"/>
  <c r="V2016" i="5"/>
  <c r="E2016" i="5"/>
  <c r="V2017" i="5"/>
  <c r="E2017" i="5"/>
  <c r="X2017" i="5" s="1"/>
  <c r="V2018" i="5"/>
  <c r="E2018" i="5"/>
  <c r="V2019" i="5"/>
  <c r="E2019" i="5"/>
  <c r="V2020" i="5"/>
  <c r="E2020" i="5"/>
  <c r="V2021" i="5"/>
  <c r="E2021" i="5"/>
  <c r="V2022" i="5"/>
  <c r="E2022" i="5"/>
  <c r="V2023" i="5"/>
  <c r="E2023" i="5"/>
  <c r="V2024" i="5"/>
  <c r="E2024" i="5"/>
  <c r="V2025" i="5"/>
  <c r="E2025" i="5"/>
  <c r="V2026" i="5"/>
  <c r="E2026" i="5"/>
  <c r="V2027" i="5"/>
  <c r="E2027" i="5"/>
  <c r="V2028" i="5"/>
  <c r="E2028" i="5"/>
  <c r="X2028" i="5" s="1"/>
  <c r="V2029" i="5"/>
  <c r="E2029" i="5"/>
  <c r="X2029" i="5" s="1"/>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X2041" i="5" s="1"/>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X2053" i="5" s="1"/>
  <c r="V2054" i="5"/>
  <c r="E2054" i="5"/>
  <c r="V2055" i="5"/>
  <c r="E2055" i="5"/>
  <c r="V2056" i="5"/>
  <c r="E2056" i="5"/>
  <c r="V2057" i="5"/>
  <c r="E2057" i="5"/>
  <c r="X2057" i="5" s="1"/>
  <c r="V2058" i="5"/>
  <c r="E2058" i="5"/>
  <c r="V2059" i="5"/>
  <c r="E2059" i="5"/>
  <c r="V2060" i="5"/>
  <c r="E2060" i="5"/>
  <c r="V2061" i="5"/>
  <c r="E2061" i="5"/>
  <c r="X2061" i="5" s="1"/>
  <c r="V2062" i="5"/>
  <c r="E2062" i="5"/>
  <c r="V2063" i="5"/>
  <c r="E2063" i="5"/>
  <c r="V2064" i="5"/>
  <c r="E2064" i="5"/>
  <c r="V2065" i="5"/>
  <c r="E2065" i="5"/>
  <c r="V2066" i="5"/>
  <c r="E2066" i="5"/>
  <c r="V2067" i="5"/>
  <c r="E2067" i="5"/>
  <c r="V2068" i="5"/>
  <c r="E2068" i="5"/>
  <c r="V2069" i="5"/>
  <c r="E2069" i="5"/>
  <c r="V2070" i="5"/>
  <c r="E2070" i="5"/>
  <c r="V2071" i="5"/>
  <c r="E2071" i="5"/>
  <c r="V2072" i="5"/>
  <c r="E2072" i="5"/>
  <c r="X2072" i="5" s="1"/>
  <c r="V2073" i="5"/>
  <c r="E2073" i="5"/>
  <c r="X2073" i="5" s="1"/>
  <c r="V2074" i="5"/>
  <c r="E2074" i="5"/>
  <c r="V2075" i="5"/>
  <c r="E2075" i="5"/>
  <c r="X2075" i="5" s="1"/>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X2096" i="5" s="1"/>
  <c r="V2097" i="5"/>
  <c r="E2097" i="5"/>
  <c r="V2098" i="5"/>
  <c r="E2098" i="5"/>
  <c r="V2099" i="5"/>
  <c r="E2099" i="5"/>
  <c r="V2100" i="5"/>
  <c r="E2100" i="5"/>
  <c r="V2101" i="5"/>
  <c r="E2101" i="5"/>
  <c r="V2102" i="5"/>
  <c r="E2102" i="5"/>
  <c r="V2103" i="5"/>
  <c r="E2103" i="5"/>
  <c r="V2104" i="5"/>
  <c r="E2104" i="5"/>
  <c r="X2104" i="5" s="1"/>
  <c r="V2105" i="5"/>
  <c r="E2105" i="5"/>
  <c r="V2106" i="5"/>
  <c r="E2106" i="5"/>
  <c r="V2107" i="5"/>
  <c r="E2107" i="5"/>
  <c r="V2108" i="5"/>
  <c r="E2108" i="5"/>
  <c r="V2109" i="5"/>
  <c r="E2109" i="5"/>
  <c r="V2110" i="5"/>
  <c r="E2110" i="5"/>
  <c r="V2111" i="5"/>
  <c r="E2111" i="5"/>
  <c r="V2112" i="5"/>
  <c r="E2112" i="5"/>
  <c r="X2112" i="5" s="1"/>
  <c r="V2113" i="5"/>
  <c r="E2113" i="5"/>
  <c r="V2114" i="5"/>
  <c r="E2114" i="5"/>
  <c r="V2115" i="5"/>
  <c r="E2115" i="5"/>
  <c r="V2116" i="5"/>
  <c r="E2116" i="5"/>
  <c r="V2117" i="5"/>
  <c r="E2117" i="5"/>
  <c r="X2117" i="5" s="1"/>
  <c r="V2118" i="5"/>
  <c r="E2118" i="5"/>
  <c r="V2119" i="5"/>
  <c r="E2119" i="5"/>
  <c r="V2120" i="5"/>
  <c r="E2120" i="5"/>
  <c r="V2121" i="5"/>
  <c r="E2121" i="5"/>
  <c r="V2122" i="5"/>
  <c r="E2122" i="5"/>
  <c r="V2123" i="5"/>
  <c r="E2123" i="5"/>
  <c r="V2124" i="5"/>
  <c r="E2124" i="5"/>
  <c r="V2125" i="5"/>
  <c r="E2125" i="5"/>
  <c r="X2125" i="5" s="1"/>
  <c r="V2126" i="5"/>
  <c r="E2126" i="5"/>
  <c r="V2127" i="5"/>
  <c r="E2127" i="5"/>
  <c r="V2128" i="5"/>
  <c r="E2128" i="5"/>
  <c r="V2129" i="5"/>
  <c r="E2129" i="5"/>
  <c r="V2130" i="5"/>
  <c r="E2130" i="5"/>
  <c r="V2131" i="5"/>
  <c r="E2131" i="5"/>
  <c r="V2132" i="5"/>
  <c r="E2132" i="5"/>
  <c r="X2132" i="5" s="1"/>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X2177" i="5" s="1"/>
  <c r="V2178" i="5"/>
  <c r="E2178" i="5"/>
  <c r="V2179" i="5"/>
  <c r="E2179" i="5"/>
  <c r="V2180" i="5"/>
  <c r="E2180" i="5"/>
  <c r="V2181" i="5"/>
  <c r="E2181" i="5"/>
  <c r="V2182" i="5"/>
  <c r="E2182" i="5"/>
  <c r="V2183" i="5"/>
  <c r="E2183" i="5"/>
  <c r="V2184" i="5"/>
  <c r="E2184" i="5"/>
  <c r="V2185" i="5"/>
  <c r="E2185" i="5"/>
  <c r="X2185" i="5" s="1"/>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X2201" i="5" s="1"/>
  <c r="V2202" i="5"/>
  <c r="E2202" i="5"/>
  <c r="V2203" i="5"/>
  <c r="E2203" i="5"/>
  <c r="V2204" i="5"/>
  <c r="E2204" i="5"/>
  <c r="V2205" i="5"/>
  <c r="E2205" i="5"/>
  <c r="V2206" i="5"/>
  <c r="E2206" i="5"/>
  <c r="V2207" i="5"/>
  <c r="E2207" i="5"/>
  <c r="V2208" i="5"/>
  <c r="E2208" i="5"/>
  <c r="V2209" i="5"/>
  <c r="E2209" i="5"/>
  <c r="X2209" i="5" s="1"/>
  <c r="V2210" i="5"/>
  <c r="E2210" i="5"/>
  <c r="V2211" i="5"/>
  <c r="E2211" i="5"/>
  <c r="V2212" i="5"/>
  <c r="E2212" i="5"/>
  <c r="V2213" i="5"/>
  <c r="E2213" i="5"/>
  <c r="V2214" i="5"/>
  <c r="E2214" i="5"/>
  <c r="V2215" i="5"/>
  <c r="E2215" i="5"/>
  <c r="V2216" i="5"/>
  <c r="E2216" i="5"/>
  <c r="V2217" i="5"/>
  <c r="E2217" i="5"/>
  <c r="X2217" i="5" s="1"/>
  <c r="V2218" i="5"/>
  <c r="E2218" i="5"/>
  <c r="V2219" i="5"/>
  <c r="E2219" i="5"/>
  <c r="V2220" i="5"/>
  <c r="E2220" i="5"/>
  <c r="X2220" i="5" s="1"/>
  <c r="V2221" i="5"/>
  <c r="E2221" i="5"/>
  <c r="X2221" i="5" s="1"/>
  <c r="V2222" i="5"/>
  <c r="E2222" i="5"/>
  <c r="V2223" i="5"/>
  <c r="E2223" i="5"/>
  <c r="V2224" i="5"/>
  <c r="E2224" i="5"/>
  <c r="V2225" i="5"/>
  <c r="E2225" i="5"/>
  <c r="V2226" i="5"/>
  <c r="E2226" i="5"/>
  <c r="V2227" i="5"/>
  <c r="E2227" i="5"/>
  <c r="V2228" i="5"/>
  <c r="E2228" i="5"/>
  <c r="V2229" i="5"/>
  <c r="E2229" i="5"/>
  <c r="X2229" i="5" s="1"/>
  <c r="V2230" i="5"/>
  <c r="E2230" i="5"/>
  <c r="V2231" i="5"/>
  <c r="E2231" i="5"/>
  <c r="V2232" i="5"/>
  <c r="E2232" i="5"/>
  <c r="V2233" i="5"/>
  <c r="E2233" i="5"/>
  <c r="V2234" i="5"/>
  <c r="E2234" i="5"/>
  <c r="V2235" i="5"/>
  <c r="E2235" i="5"/>
  <c r="V2236" i="5"/>
  <c r="E2236" i="5"/>
  <c r="V2237" i="5"/>
  <c r="E2237" i="5"/>
  <c r="V2238" i="5"/>
  <c r="E2238" i="5"/>
  <c r="V2239" i="5"/>
  <c r="E2239" i="5"/>
  <c r="V2240" i="5"/>
  <c r="E2240" i="5"/>
  <c r="X2240" i="5" s="1"/>
  <c r="V2241" i="5"/>
  <c r="E2241" i="5"/>
  <c r="V2242" i="5"/>
  <c r="E2242" i="5"/>
  <c r="V2243" i="5"/>
  <c r="E2243" i="5"/>
  <c r="V2244" i="5"/>
  <c r="E2244" i="5"/>
  <c r="V2245" i="5"/>
  <c r="E2245" i="5"/>
  <c r="V2246" i="5"/>
  <c r="E2246" i="5"/>
  <c r="V2247" i="5"/>
  <c r="E2247" i="5"/>
  <c r="V2248" i="5"/>
  <c r="E2248" i="5"/>
  <c r="X2248" i="5" s="1"/>
  <c r="V2249" i="5"/>
  <c r="E2249" i="5"/>
  <c r="V2250" i="5"/>
  <c r="E2250" i="5"/>
  <c r="V2251" i="5"/>
  <c r="E2251" i="5"/>
  <c r="V2252" i="5"/>
  <c r="E2252" i="5"/>
  <c r="X2252" i="5" s="1"/>
  <c r="V2253" i="5"/>
  <c r="E2253" i="5"/>
  <c r="V2254" i="5"/>
  <c r="E2254" i="5"/>
  <c r="V2255" i="5"/>
  <c r="E2255" i="5"/>
  <c r="V2256" i="5"/>
  <c r="E2256" i="5"/>
  <c r="X2256" i="5" s="1"/>
  <c r="V2257" i="5"/>
  <c r="E2257" i="5"/>
  <c r="V2258" i="5"/>
  <c r="E2258" i="5"/>
  <c r="V2259" i="5"/>
  <c r="E2259" i="5"/>
  <c r="V2260" i="5"/>
  <c r="E2260" i="5"/>
  <c r="V2261" i="5"/>
  <c r="E2261" i="5"/>
  <c r="V2262" i="5"/>
  <c r="E2262" i="5"/>
  <c r="V2263" i="5"/>
  <c r="E2263" i="5"/>
  <c r="V2264" i="5"/>
  <c r="E2264" i="5"/>
  <c r="X2264" i="5" s="1"/>
  <c r="V2265" i="5"/>
  <c r="E2265" i="5"/>
  <c r="V2266" i="5"/>
  <c r="E2266" i="5"/>
  <c r="V2267" i="5"/>
  <c r="E2267" i="5"/>
  <c r="V2268" i="5"/>
  <c r="E2268" i="5"/>
  <c r="V2269" i="5"/>
  <c r="E2269" i="5"/>
  <c r="V2270" i="5"/>
  <c r="E2270" i="5"/>
  <c r="V2271" i="5"/>
  <c r="E2271" i="5"/>
  <c r="V2272" i="5"/>
  <c r="E2272" i="5"/>
  <c r="V2273" i="5"/>
  <c r="E2273" i="5"/>
  <c r="X2273" i="5" s="1"/>
  <c r="V2274" i="5"/>
  <c r="E2274" i="5"/>
  <c r="V2275" i="5"/>
  <c r="E2275" i="5"/>
  <c r="V2276" i="5"/>
  <c r="E2276" i="5"/>
  <c r="V2277" i="5"/>
  <c r="E2277" i="5"/>
  <c r="V2278" i="5"/>
  <c r="E2278" i="5"/>
  <c r="V2279" i="5"/>
  <c r="E2279" i="5"/>
  <c r="V2280" i="5"/>
  <c r="E2280" i="5"/>
  <c r="V2281" i="5"/>
  <c r="E2281" i="5"/>
  <c r="V2282" i="5"/>
  <c r="E2282" i="5"/>
  <c r="X2282" i="5" s="1"/>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X2305" i="5" s="1"/>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X2324" i="5" s="1"/>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X2340" i="5" s="1"/>
  <c r="V2341" i="5"/>
  <c r="E2341" i="5"/>
  <c r="V2342" i="5"/>
  <c r="E2342" i="5"/>
  <c r="X2342" i="5" s="1"/>
  <c r="V2343" i="5"/>
  <c r="E2343" i="5"/>
  <c r="V2344" i="5"/>
  <c r="E2344" i="5"/>
  <c r="V2345" i="5"/>
  <c r="E2345" i="5"/>
  <c r="X2345" i="5" s="1"/>
  <c r="V2346" i="5"/>
  <c r="E2346" i="5"/>
  <c r="V2347" i="5"/>
  <c r="E2347" i="5"/>
  <c r="V2348" i="5"/>
  <c r="E2348" i="5"/>
  <c r="X2348" i="5" s="1"/>
  <c r="V2349" i="5"/>
  <c r="E2349" i="5"/>
  <c r="V2350" i="5"/>
  <c r="E2350" i="5"/>
  <c r="X2350" i="5" s="1"/>
  <c r="V2351" i="5"/>
  <c r="E2351" i="5"/>
  <c r="V2352" i="5"/>
  <c r="E2352" i="5"/>
  <c r="V2353" i="5"/>
  <c r="E2353" i="5"/>
  <c r="V2354" i="5"/>
  <c r="E2354" i="5"/>
  <c r="V2355" i="5"/>
  <c r="E2355" i="5"/>
  <c r="V2356" i="5"/>
  <c r="E2356" i="5"/>
  <c r="X2356" i="5" s="1"/>
  <c r="V2357" i="5"/>
  <c r="E2357" i="5"/>
  <c r="V2358" i="5"/>
  <c r="E2358" i="5"/>
  <c r="V2359" i="5"/>
  <c r="E2359" i="5"/>
  <c r="V2360" i="5"/>
  <c r="E2360" i="5"/>
  <c r="V2361" i="5"/>
  <c r="E2361" i="5"/>
  <c r="V2362" i="5"/>
  <c r="E2362" i="5"/>
  <c r="V2363" i="5"/>
  <c r="E2363" i="5"/>
  <c r="V2364" i="5"/>
  <c r="E2364" i="5"/>
  <c r="V2365" i="5"/>
  <c r="E2365" i="5"/>
  <c r="X2365" i="5" s="1"/>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X2380" i="5" s="1"/>
  <c r="V2381" i="5"/>
  <c r="E2381" i="5"/>
  <c r="V2382" i="5"/>
  <c r="E2382" i="5"/>
  <c r="V2383" i="5"/>
  <c r="E2383" i="5"/>
  <c r="V2384" i="5"/>
  <c r="E2384" i="5"/>
  <c r="V2385" i="5"/>
  <c r="E2385" i="5"/>
  <c r="X2385" i="5" s="1"/>
  <c r="V2386" i="5"/>
  <c r="E2386" i="5"/>
  <c r="V2387" i="5"/>
  <c r="E2387" i="5"/>
  <c r="V2388" i="5"/>
  <c r="E2388" i="5"/>
  <c r="X2388" i="5" s="1"/>
  <c r="V2389" i="5"/>
  <c r="E2389" i="5"/>
  <c r="X2389" i="5" s="1"/>
  <c r="V2390" i="5"/>
  <c r="E2390" i="5"/>
  <c r="V2391" i="5"/>
  <c r="E2391" i="5"/>
  <c r="V2392" i="5"/>
  <c r="E2392" i="5"/>
  <c r="V2393" i="5"/>
  <c r="E2393" i="5"/>
  <c r="X2393" i="5" s="1"/>
  <c r="V2394" i="5"/>
  <c r="E2394" i="5"/>
  <c r="V2395" i="5"/>
  <c r="E2395" i="5"/>
  <c r="V2396" i="5"/>
  <c r="E2396" i="5"/>
  <c r="V2397" i="5"/>
  <c r="E2397" i="5"/>
  <c r="V2398" i="5"/>
  <c r="E2398" i="5"/>
  <c r="V2399" i="5"/>
  <c r="E2399" i="5"/>
  <c r="V2400" i="5"/>
  <c r="E2400" i="5"/>
  <c r="X2400" i="5" s="1"/>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X2436" i="5" s="1"/>
  <c r="V2437" i="5"/>
  <c r="E2437" i="5"/>
  <c r="V2438" i="5"/>
  <c r="E2438" i="5"/>
  <c r="V2439" i="5"/>
  <c r="E2439" i="5"/>
  <c r="V2440" i="5"/>
  <c r="E2440" i="5"/>
  <c r="V2441" i="5"/>
  <c r="E2441" i="5"/>
  <c r="X2441" i="5" s="1"/>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X2457" i="5" s="1"/>
  <c r="V2458" i="5"/>
  <c r="E2458" i="5"/>
  <c r="V2459" i="5"/>
  <c r="E2459" i="5"/>
  <c r="V2460" i="5"/>
  <c r="E2460" i="5"/>
  <c r="X2460" i="5" s="1"/>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H63" i="5"/>
  <c r="I63" i="5"/>
  <c r="I393" i="5"/>
  <c r="J393" i="5"/>
  <c r="F393" i="5"/>
  <c r="R630" i="5"/>
  <c r="X612"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X720" i="5"/>
  <c r="J730" i="5"/>
  <c r="I732" i="5"/>
  <c r="AB741" i="5"/>
  <c r="S754" i="5"/>
  <c r="S774" i="5"/>
  <c r="X807"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X1661"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X2065"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S2010" i="5"/>
  <c r="AB2048"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35" i="5"/>
  <c r="X35" i="5"/>
  <c r="R35" i="5"/>
  <c r="J35" i="5"/>
  <c r="I35" i="5"/>
  <c r="F35" i="5"/>
  <c r="H139" i="5"/>
  <c r="R139" i="5"/>
  <c r="J139" i="5"/>
  <c r="I139" i="5"/>
  <c r="X139" i="5"/>
  <c r="F139" i="5"/>
  <c r="X193" i="5"/>
  <c r="F193" i="5"/>
  <c r="H227" i="5"/>
  <c r="X227" i="5"/>
  <c r="R227" i="5"/>
  <c r="F227" i="5"/>
  <c r="J227" i="5"/>
  <c r="I227" i="5"/>
  <c r="R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R57" i="5"/>
  <c r="X57" i="5"/>
  <c r="I57" i="5"/>
  <c r="F105" i="5"/>
  <c r="R105" i="5"/>
  <c r="X105" i="5"/>
  <c r="H119" i="5"/>
  <c r="F119" i="5"/>
  <c r="I119" i="5"/>
  <c r="X119" i="5"/>
  <c r="R119" i="5"/>
  <c r="J119" i="5"/>
  <c r="R197" i="5"/>
  <c r="F197" i="5"/>
  <c r="H223" i="5"/>
  <c r="R223" i="5"/>
  <c r="J223" i="5"/>
  <c r="F223" i="5"/>
  <c r="I223" i="5"/>
  <c r="X223" i="5"/>
  <c r="R229" i="5"/>
  <c r="F229" i="5"/>
  <c r="R337" i="5"/>
  <c r="J337" i="5"/>
  <c r="H337" i="5"/>
  <c r="F337" i="5"/>
  <c r="X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X444"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I432" i="5"/>
  <c r="H432" i="5"/>
  <c r="F432" i="5"/>
  <c r="F437"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X421" i="5"/>
  <c r="F428" i="5"/>
  <c r="I445" i="5"/>
  <c r="R445" i="5"/>
  <c r="J445" i="5"/>
  <c r="H445" i="5"/>
  <c r="R516" i="5"/>
  <c r="H516" i="5"/>
  <c r="R532" i="5"/>
  <c r="H532" i="5"/>
  <c r="R660" i="5"/>
  <c r="F660" i="5"/>
  <c r="AB867" i="5"/>
  <c r="J867" i="5"/>
  <c r="S1003" i="5"/>
  <c r="AB1003" i="5"/>
  <c r="H219" i="5"/>
  <c r="I219" i="5"/>
  <c r="X219" i="5"/>
  <c r="AB290" i="5"/>
  <c r="I349" i="5"/>
  <c r="J349" i="5"/>
  <c r="H349" i="5"/>
  <c r="F349" i="5"/>
  <c r="X349" i="5"/>
  <c r="I381" i="5"/>
  <c r="J381" i="5"/>
  <c r="H381" i="5"/>
  <c r="F381" i="5"/>
  <c r="I408" i="5"/>
  <c r="H408" i="5"/>
  <c r="F408" i="5"/>
  <c r="I425" i="5"/>
  <c r="J425" i="5"/>
  <c r="H425" i="5"/>
  <c r="F425" i="5"/>
  <c r="X425" i="5"/>
  <c r="R58" i="5"/>
  <c r="J25" i="5"/>
  <c r="AB26" i="5"/>
  <c r="X39" i="5"/>
  <c r="I46" i="5"/>
  <c r="I24" i="5"/>
  <c r="R25" i="5"/>
  <c r="H34" i="5"/>
  <c r="F39" i="5"/>
  <c r="I45" i="5"/>
  <c r="R47" i="5"/>
  <c r="H50" i="5"/>
  <c r="F55" i="5"/>
  <c r="R63" i="5"/>
  <c r="H66" i="5"/>
  <c r="R79" i="5"/>
  <c r="H82" i="5"/>
  <c r="R95" i="5"/>
  <c r="H98" i="5"/>
  <c r="AB108" i="5"/>
  <c r="X111" i="5"/>
  <c r="AB124" i="5"/>
  <c r="AB128" i="5"/>
  <c r="AB146" i="5"/>
  <c r="R147" i="5"/>
  <c r="X166"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X445" i="5"/>
  <c r="I449" i="5"/>
  <c r="R449" i="5"/>
  <c r="J449" i="5"/>
  <c r="H449" i="5"/>
  <c r="F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X760" i="5"/>
  <c r="R317" i="5"/>
  <c r="J317" i="5"/>
  <c r="H317" i="5"/>
  <c r="I34" i="5"/>
  <c r="I50" i="5"/>
  <c r="X65" i="5"/>
  <c r="I66" i="5"/>
  <c r="I82"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AB32" i="5"/>
  <c r="J39" i="5"/>
  <c r="X53" i="5"/>
  <c r="J55" i="5"/>
  <c r="X69"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X560" i="5"/>
  <c r="R560" i="5"/>
  <c r="J560" i="5"/>
  <c r="H560" i="5"/>
  <c r="AB563" i="5"/>
  <c r="R582" i="5"/>
  <c r="F582" i="5"/>
  <c r="R628" i="5"/>
  <c r="J628" i="5"/>
  <c r="F628" i="5"/>
  <c r="AB631" i="5"/>
  <c r="I694" i="5"/>
  <c r="J694" i="5"/>
  <c r="F694" i="5"/>
  <c r="X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X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AB1213" i="5"/>
  <c r="R1229" i="5"/>
  <c r="H1229" i="5"/>
  <c r="F1229" i="5"/>
  <c r="X1229" i="5"/>
  <c r="J1229" i="5"/>
  <c r="S1311" i="5"/>
  <c r="AB822" i="5"/>
  <c r="S883"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H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X1465" i="5"/>
  <c r="S1541" i="5"/>
  <c r="X1546" i="5"/>
  <c r="J1546" i="5"/>
  <c r="H1546" i="5"/>
  <c r="I1546" i="5"/>
  <c r="F1546" i="5"/>
  <c r="S1676" i="5"/>
  <c r="S1207" i="5"/>
  <c r="S1220" i="5"/>
  <c r="AB1256" i="5"/>
  <c r="AB1269" i="5"/>
  <c r="S1271" i="5"/>
  <c r="S1279" i="5"/>
  <c r="AB1285" i="5"/>
  <c r="F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X2021" i="5"/>
  <c r="J2021" i="5"/>
  <c r="X2025"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H2461" i="5"/>
  <c r="AB2161" i="5"/>
  <c r="AB2180" i="5"/>
  <c r="AB2181" i="5"/>
  <c r="AB2212" i="5"/>
  <c r="AB2245" i="5"/>
  <c r="X2249" i="5"/>
  <c r="AB2268"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72" i="5"/>
  <c r="AB2387" i="5"/>
  <c r="AB2396" i="5"/>
  <c r="S2403" i="5"/>
  <c r="AB2414" i="5"/>
  <c r="AB2425" i="5"/>
  <c r="J2433" i="5"/>
  <c r="AB2436" i="5"/>
  <c r="S2456" i="5"/>
  <c r="AB2457" i="5"/>
  <c r="S2458" i="5"/>
  <c r="I2469" i="5"/>
  <c r="S2471" i="5"/>
  <c r="AB2472" i="5"/>
  <c r="AB2504" i="5"/>
  <c r="F19" i="6"/>
  <c r="X304"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114" i="5"/>
  <c r="F118" i="5"/>
  <c r="R118" i="5"/>
  <c r="J118"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27" i="5"/>
  <c r="X29"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AB31"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H24" i="5"/>
  <c r="R26" i="5"/>
  <c r="F27" i="5"/>
  <c r="I29" i="5"/>
  <c r="X30" i="5"/>
  <c r="R31" i="5"/>
  <c r="H32" i="5"/>
  <c r="X36" i="5"/>
  <c r="X52" i="5"/>
  <c r="X68" i="5"/>
  <c r="X72" i="5"/>
  <c r="X88"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AB721" i="5"/>
  <c r="S725" i="5"/>
  <c r="J726" i="5"/>
  <c r="R727" i="5"/>
  <c r="I728" i="5"/>
  <c r="H729" i="5"/>
  <c r="F730" i="5"/>
  <c r="F733" i="5"/>
  <c r="X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J777" i="5"/>
  <c r="I777" i="5"/>
  <c r="H793" i="5"/>
  <c r="F793" i="5"/>
  <c r="X793" i="5"/>
  <c r="J793" i="5"/>
  <c r="I793" i="5"/>
  <c r="H797" i="5"/>
  <c r="F797" i="5"/>
  <c r="J797" i="5"/>
  <c r="I797" i="5"/>
  <c r="X806" i="5"/>
  <c r="R806" i="5"/>
  <c r="J806" i="5"/>
  <c r="I806" i="5"/>
  <c r="H806" i="5"/>
  <c r="F806" i="5"/>
  <c r="I842" i="5"/>
  <c r="H842" i="5"/>
  <c r="X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X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R840" i="5"/>
  <c r="I840" i="5"/>
  <c r="F844" i="5"/>
  <c r="R848" i="5"/>
  <c r="I848" i="5"/>
  <c r="AB855" i="5"/>
  <c r="I861" i="5"/>
  <c r="X861" i="5"/>
  <c r="H861" i="5"/>
  <c r="F861" i="5"/>
  <c r="R861" i="5"/>
  <c r="S869" i="5"/>
  <c r="AB897" i="5"/>
  <c r="AB908" i="5"/>
  <c r="I915" i="5"/>
  <c r="AB918" i="5"/>
  <c r="I925" i="5"/>
  <c r="X925" i="5"/>
  <c r="J925" i="5"/>
  <c r="H925" i="5"/>
  <c r="F925" i="5"/>
  <c r="R925" i="5"/>
  <c r="I961" i="5"/>
  <c r="H961" i="5"/>
  <c r="J961" i="5"/>
  <c r="F961" i="5"/>
  <c r="R961" i="5"/>
  <c r="AB1029" i="5"/>
  <c r="S1029" i="5"/>
  <c r="J1069" i="5"/>
  <c r="I1069" i="5"/>
  <c r="H1069" i="5"/>
  <c r="X1069" i="5"/>
  <c r="F1069" i="5"/>
  <c r="R1069" i="5"/>
  <c r="AB1109" i="5"/>
  <c r="S1109" i="5"/>
  <c r="I816" i="5"/>
  <c r="H819" i="5"/>
  <c r="F821" i="5"/>
  <c r="X821" i="5"/>
  <c r="R821" i="5"/>
  <c r="I821" i="5"/>
  <c r="H830" i="5"/>
  <c r="X830" i="5"/>
  <c r="R830" i="5"/>
  <c r="I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J1009" i="5"/>
  <c r="I1009" i="5"/>
  <c r="H1009" i="5"/>
  <c r="X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I901" i="5"/>
  <c r="I917" i="5"/>
  <c r="I933" i="5"/>
  <c r="X933" i="5"/>
  <c r="S945" i="5"/>
  <c r="I953" i="5"/>
  <c r="H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R1260" i="5"/>
  <c r="J1260" i="5"/>
  <c r="I1260" i="5"/>
  <c r="F1260" i="5"/>
  <c r="X1260" i="5"/>
  <c r="R1264" i="5"/>
  <c r="J1264" i="5"/>
  <c r="I1264" i="5"/>
  <c r="F1264" i="5"/>
  <c r="X1264" i="5"/>
  <c r="R1268" i="5"/>
  <c r="J1268" i="5"/>
  <c r="I1268" i="5"/>
  <c r="F1268" i="5"/>
  <c r="X1268" i="5"/>
  <c r="R1276" i="5"/>
  <c r="J1276" i="5"/>
  <c r="I1276" i="5"/>
  <c r="F1276" i="5"/>
  <c r="R1280" i="5"/>
  <c r="J1280" i="5"/>
  <c r="I1280" i="5"/>
  <c r="F1280" i="5"/>
  <c r="R1284" i="5"/>
  <c r="J1284" i="5"/>
  <c r="I1284" i="5"/>
  <c r="F1284" i="5"/>
  <c r="R1288" i="5"/>
  <c r="J1288" i="5"/>
  <c r="I1288" i="5"/>
  <c r="F1288" i="5"/>
  <c r="X1288" i="5"/>
  <c r="R1296" i="5"/>
  <c r="J1296" i="5"/>
  <c r="I1296" i="5"/>
  <c r="F1296" i="5"/>
  <c r="X1296" i="5"/>
  <c r="R1300" i="5"/>
  <c r="J1300" i="5"/>
  <c r="I1300" i="5"/>
  <c r="F1300" i="5"/>
  <c r="R1312" i="5"/>
  <c r="J1312" i="5"/>
  <c r="I1312" i="5"/>
  <c r="F1312" i="5"/>
  <c r="R1316" i="5"/>
  <c r="J1316" i="5"/>
  <c r="I1316" i="5"/>
  <c r="F1316" i="5"/>
  <c r="X1316" i="5"/>
  <c r="R1324" i="5"/>
  <c r="J1324" i="5"/>
  <c r="I1324" i="5"/>
  <c r="F1324" i="5"/>
  <c r="R1328" i="5"/>
  <c r="J1328" i="5"/>
  <c r="I1328" i="5"/>
  <c r="F1328" i="5"/>
  <c r="X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R1126" i="5"/>
  <c r="J1126" i="5"/>
  <c r="I1126" i="5"/>
  <c r="AB1134" i="5"/>
  <c r="X1142"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64" i="5"/>
  <c r="X1968" i="5"/>
  <c r="X1972" i="5"/>
  <c r="X1980" i="5"/>
  <c r="X1984" i="5"/>
  <c r="X1992" i="5"/>
  <c r="X1996" i="5"/>
  <c r="X2000" i="5"/>
  <c r="X2004" i="5"/>
  <c r="X2020" i="5"/>
  <c r="X2024"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AB2276" i="5"/>
  <c r="S2276" i="5"/>
  <c r="R2285" i="5"/>
  <c r="J2285" i="5"/>
  <c r="I2285" i="5"/>
  <c r="H2285" i="5"/>
  <c r="X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55" i="4" s="1"/>
  <c r="B83" i="4"/>
  <c r="A59" i="6"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C19" i="6" s="1"/>
  <c r="J26" i="6"/>
  <c r="I27" i="6"/>
  <c r="I39" i="6"/>
  <c r="C39" i="6" s="1"/>
  <c r="J46" i="6"/>
  <c r="I47" i="6"/>
  <c r="C47" i="6" s="1"/>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c r="K4" i="5"/>
  <c r="A15" i="2"/>
  <c r="A32" i="2"/>
  <c r="A50" i="2"/>
  <c r="A66" i="2"/>
  <c r="C6" i="3"/>
  <c r="C14" i="3"/>
  <c r="C22" i="3"/>
  <c r="C30" i="3"/>
  <c r="B27" i="4"/>
  <c r="B33" i="4" s="1"/>
  <c r="A20" i="6" s="1"/>
  <c r="B43" i="4"/>
  <c r="A28" i="6"/>
  <c r="A3" i="6"/>
  <c r="J19" i="6"/>
  <c r="I20" i="6"/>
  <c r="J27" i="6"/>
  <c r="I29" i="6"/>
  <c r="I30" i="6"/>
  <c r="C30" i="6" s="1"/>
  <c r="I31" i="6"/>
  <c r="I32" i="6"/>
  <c r="C32" i="6" s="1"/>
  <c r="J39" i="6"/>
  <c r="I40" i="6"/>
  <c r="J47" i="6"/>
  <c r="J55" i="6"/>
  <c r="J56" i="6"/>
  <c r="I57" i="6"/>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c r="B46" i="4"/>
  <c r="A31" i="6" s="1"/>
  <c r="B77" i="4"/>
  <c r="A55" i="6" s="1"/>
  <c r="A91" i="4"/>
  <c r="B2" i="5"/>
  <c r="M4" i="5"/>
  <c r="B3" i="6"/>
  <c r="J20" i="6"/>
  <c r="I21" i="6"/>
  <c r="J29" i="6"/>
  <c r="J30" i="6"/>
  <c r="J31" i="6"/>
  <c r="J32" i="6"/>
  <c r="J40" i="6"/>
  <c r="I41" i="6"/>
  <c r="C41" i="6" s="1"/>
  <c r="I49" i="6"/>
  <c r="C49" i="6" s="1"/>
  <c r="J57" i="6"/>
  <c r="I58" i="6"/>
  <c r="L67" i="6"/>
  <c r="A1" i="7"/>
  <c r="D4" i="8"/>
  <c r="C3" i="6"/>
  <c r="I4" i="6"/>
  <c r="C4" i="6" s="1"/>
  <c r="I5" i="6"/>
  <c r="C5" i="6" s="1"/>
  <c r="J21" i="6"/>
  <c r="I22" i="6"/>
  <c r="I34" i="6"/>
  <c r="J41" i="6"/>
  <c r="I42" i="6"/>
  <c r="C42" i="6" s="1"/>
  <c r="J49" i="6"/>
  <c r="I50" i="6"/>
  <c r="C50" i="6" s="1"/>
  <c r="J58" i="6"/>
  <c r="I59" i="6"/>
  <c r="L68" i="6"/>
  <c r="B5" i="7"/>
  <c r="G4" i="8"/>
  <c r="A1" i="2"/>
  <c r="A10" i="2"/>
  <c r="A18" i="2"/>
  <c r="A27" i="2"/>
  <c r="A35" i="2"/>
  <c r="A44" i="2"/>
  <c r="A53" i="2"/>
  <c r="A61" i="2"/>
  <c r="A71" i="2"/>
  <c r="B4" i="3"/>
  <c r="B8" i="3"/>
  <c r="B12" i="3"/>
  <c r="B16" i="3"/>
  <c r="B20" i="3"/>
  <c r="B24" i="3"/>
  <c r="B28" i="3"/>
  <c r="B32" i="3"/>
  <c r="B8" i="4"/>
  <c r="A4" i="6"/>
  <c r="B16" i="4"/>
  <c r="A8" i="6" s="1"/>
  <c r="B25" i="4"/>
  <c r="A13" i="6"/>
  <c r="B37" i="4"/>
  <c r="A23" i="6" s="1"/>
  <c r="B47" i="4"/>
  <c r="A32" i="6"/>
  <c r="B61" i="4"/>
  <c r="A43" i="6" s="1"/>
  <c r="B74" i="4"/>
  <c r="A53" i="6" s="1"/>
  <c r="B81" i="4"/>
  <c r="A58" i="6"/>
  <c r="B3" i="5"/>
  <c r="G4" i="5"/>
  <c r="O4" i="5"/>
  <c r="A1" i="6"/>
  <c r="D3" i="6"/>
  <c r="J4" i="6"/>
  <c r="J5" i="6"/>
  <c r="I6" i="6"/>
  <c r="C6" i="6" s="1"/>
  <c r="I7" i="6"/>
  <c r="C7" i="6" s="1"/>
  <c r="I8" i="6"/>
  <c r="C8" i="6" s="1"/>
  <c r="I9" i="6"/>
  <c r="I10" i="6"/>
  <c r="C10" i="6" s="1"/>
  <c r="I11" i="6"/>
  <c r="C11" i="6" s="1"/>
  <c r="I12" i="6"/>
  <c r="J22" i="6"/>
  <c r="J34" i="6"/>
  <c r="I35" i="6"/>
  <c r="C35" i="6" s="1"/>
  <c r="J42" i="6"/>
  <c r="J50" i="6"/>
  <c r="I51" i="6"/>
  <c r="J59" i="6"/>
  <c r="I60" i="6"/>
  <c r="C5" i="7"/>
  <c r="D1" i="6"/>
  <c r="J6" i="6"/>
  <c r="J7" i="6"/>
  <c r="J8" i="6"/>
  <c r="J9" i="6"/>
  <c r="C9" i="6"/>
  <c r="J10" i="6"/>
  <c r="J11" i="6"/>
  <c r="J12" i="6"/>
  <c r="I24" i="6"/>
  <c r="J35" i="6"/>
  <c r="I36" i="6"/>
  <c r="I44" i="6"/>
  <c r="C44" i="6" s="1"/>
  <c r="J51" i="6"/>
  <c r="I52" i="6"/>
  <c r="C52" i="6" s="1"/>
  <c r="J60" i="6"/>
  <c r="I62" i="6"/>
  <c r="I65" i="6"/>
  <c r="D5" i="7"/>
  <c r="B10" i="4"/>
  <c r="A6" i="6"/>
  <c r="B18" i="4"/>
  <c r="A10" i="6"/>
  <c r="G25" i="4"/>
  <c r="G67" i="4" s="1"/>
  <c r="B44" i="4"/>
  <c r="A29" i="6"/>
  <c r="B49" i="4"/>
  <c r="A33" i="6" s="1"/>
  <c r="B85" i="4"/>
  <c r="A60" i="6"/>
  <c r="A4" i="5"/>
  <c r="I4" i="5"/>
  <c r="I14" i="6"/>
  <c r="I15" i="6"/>
  <c r="I16" i="6"/>
  <c r="C16" i="6" s="1"/>
  <c r="I17" i="6"/>
  <c r="C17" i="6" s="1"/>
  <c r="J24" i="6"/>
  <c r="I25" i="6"/>
  <c r="C25" i="6" s="1"/>
  <c r="J36" i="6"/>
  <c r="I37" i="6"/>
  <c r="C37" i="6" s="1"/>
  <c r="J44" i="6"/>
  <c r="I45" i="6"/>
  <c r="J52" i="6"/>
  <c r="J62" i="6"/>
  <c r="I63" i="6"/>
  <c r="C63" i="6" s="1"/>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149" i="5"/>
  <c r="X530" i="5"/>
  <c r="X387" i="5"/>
  <c r="X122" i="5"/>
  <c r="X546" i="5"/>
  <c r="X559" i="5"/>
  <c r="S532" i="5"/>
  <c r="X336" i="5"/>
  <c r="X356" i="5"/>
  <c r="S356" i="5"/>
  <c r="X318" i="5"/>
  <c r="X154" i="5"/>
  <c r="X214"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B52" i="6"/>
  <c r="G52" i="6"/>
  <c r="B37" i="6"/>
  <c r="G37" i="6"/>
  <c r="B42" i="6"/>
  <c r="G42" i="6"/>
  <c r="B40" i="6"/>
  <c r="G40" i="6"/>
  <c r="H40" i="6" s="1"/>
  <c r="B50" i="6"/>
  <c r="G50" i="6"/>
  <c r="B25" i="6"/>
  <c r="G25" i="6"/>
  <c r="B35" i="6"/>
  <c r="G35" i="6"/>
  <c r="B39" i="6"/>
  <c r="G39" i="6"/>
  <c r="F24" i="6"/>
  <c r="C14" i="6"/>
  <c r="B44" i="6"/>
  <c r="G44" i="6"/>
  <c r="G32" i="6"/>
  <c r="B49" i="6"/>
  <c r="G49" i="6"/>
  <c r="B34" i="6"/>
  <c r="G34" i="6"/>
  <c r="B29" i="6"/>
  <c r="G29" i="6"/>
  <c r="B24" i="6"/>
  <c r="G24" i="6"/>
  <c r="G19" i="6"/>
  <c r="H19" i="6"/>
  <c r="F2426" i="5"/>
  <c r="X2426" i="5"/>
  <c r="R2426" i="5"/>
  <c r="J2426" i="5"/>
  <c r="I2426" i="5"/>
  <c r="H2426" i="5"/>
  <c r="D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A17" i="6"/>
  <c r="B35" i="4"/>
  <c r="A22" i="6" s="1"/>
  <c r="B46" i="6"/>
  <c r="G46" i="6"/>
  <c r="B26" i="6"/>
  <c r="G26" i="6"/>
  <c r="G21" i="6"/>
  <c r="H21" i="6"/>
  <c r="B36" i="6"/>
  <c r="G36" i="6"/>
  <c r="G20" i="6"/>
  <c r="H20" i="6"/>
  <c r="B45" i="6"/>
  <c r="G45" i="6"/>
  <c r="D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43" i="4"/>
  <c r="G37" i="4"/>
  <c r="G74"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s="1"/>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B68" i="4"/>
  <c r="A49" i="6"/>
  <c r="B62" i="4"/>
  <c r="A44" i="6" s="1"/>
  <c r="B56" i="4"/>
  <c r="A39"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s="1"/>
  <c r="B65" i="4"/>
  <c r="A47" i="6"/>
  <c r="B71" i="4"/>
  <c r="A52" i="6" s="1"/>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B52" i="4"/>
  <c r="A36" i="6" s="1"/>
  <c r="B58" i="4"/>
  <c r="A41" i="6"/>
  <c r="B64" i="4"/>
  <c r="A46" i="6" s="1"/>
  <c r="A14" i="6"/>
  <c r="B32" i="4"/>
  <c r="A19" i="6" s="1"/>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6" i="6"/>
  <c r="D46" i="6"/>
  <c r="H31" i="6"/>
  <c r="C31" i="6"/>
  <c r="C29" i="6"/>
  <c r="D29" i="6"/>
  <c r="H30" i="6"/>
  <c r="H49" i="6"/>
  <c r="D49" i="6"/>
  <c r="H34" i="6"/>
  <c r="H32" i="6"/>
  <c r="C45" i="6"/>
  <c r="C51" i="6"/>
  <c r="D19" i="6"/>
  <c r="K65" i="6"/>
  <c r="D24" i="6"/>
  <c r="X100" i="5"/>
  <c r="D27" i="6"/>
  <c r="C27" i="6"/>
  <c r="C36" i="6"/>
  <c r="C20" i="6"/>
  <c r="D20" i="6"/>
  <c r="C2" i="6"/>
  <c r="B2" i="6"/>
  <c r="F57" i="6"/>
  <c r="H57" i="6"/>
  <c r="H54" i="6"/>
  <c r="F62" i="6"/>
  <c r="H62" i="6"/>
  <c r="F58" i="6"/>
  <c r="H58" i="6"/>
  <c r="F60" i="6"/>
  <c r="H60" i="6"/>
  <c r="F63" i="6"/>
  <c r="H63" i="6"/>
  <c r="F59" i="6"/>
  <c r="H59" i="6"/>
  <c r="F55" i="6"/>
  <c r="D25" i="6"/>
  <c r="D26" i="6"/>
  <c r="C26" i="6"/>
  <c r="D21" i="6"/>
  <c r="C21" i="6"/>
  <c r="D22" i="6"/>
  <c r="C22"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46" i="6"/>
  <c r="C34" i="6"/>
  <c r="D34" i="6"/>
  <c r="D31" i="6"/>
  <c r="D30" i="6"/>
  <c r="D32" i="6"/>
  <c r="C60" i="6"/>
  <c r="D60" i="6"/>
  <c r="D58" i="6"/>
  <c r="C58" i="6"/>
  <c r="D63" i="6"/>
  <c r="C62" i="6"/>
  <c r="D62" i="6"/>
  <c r="C54" i="6"/>
  <c r="D54" i="6"/>
  <c r="D57" i="6"/>
  <c r="C57" i="6"/>
  <c r="F56" i="6"/>
  <c r="H56" i="6"/>
  <c r="H55" i="6"/>
  <c r="D59" i="6"/>
  <c r="C59" i="6"/>
  <c r="D55" i="6"/>
  <c r="C55" i="6"/>
  <c r="D56" i="6"/>
  <c r="C56" i="6"/>
  <c r="G64" i="6" a="1"/>
  <c r="D40" i="6" l="1"/>
  <c r="C40" i="6"/>
  <c r="G31" i="4"/>
  <c r="G61" i="4"/>
  <c r="B15" i="5"/>
  <c r="B9" i="5"/>
  <c r="B34" i="4"/>
  <c r="A21" i="6" s="1"/>
  <c r="G55" i="4"/>
  <c r="D61" i="4"/>
  <c r="C8" i="5"/>
  <c r="B23" i="5"/>
  <c r="B7" i="5"/>
  <c r="C18" i="5"/>
  <c r="C5" i="5"/>
  <c r="AB5" i="5" s="1"/>
  <c r="G64" i="6"/>
  <c r="D31" i="4"/>
  <c r="B70" i="4"/>
  <c r="A51" i="6" s="1"/>
  <c r="B50" i="4"/>
  <c r="A34" i="6" s="1"/>
  <c r="G49" i="4"/>
  <c r="D49" i="4"/>
  <c r="D67" i="4"/>
  <c r="D43" i="4"/>
  <c r="D37" i="4"/>
  <c r="D74" i="4"/>
  <c r="C19" i="5"/>
  <c r="B18" i="5"/>
  <c r="V18" i="5" s="1"/>
  <c r="C11" i="5"/>
  <c r="B10" i="5"/>
  <c r="C20" i="5"/>
  <c r="B19" i="5"/>
  <c r="C12" i="5"/>
  <c r="B11" i="5"/>
  <c r="C21" i="5"/>
  <c r="B20" i="5"/>
  <c r="C13" i="5"/>
  <c r="B12" i="5"/>
  <c r="C22" i="5"/>
  <c r="B21" i="5"/>
  <c r="C14" i="5"/>
  <c r="B13" i="5"/>
  <c r="C6" i="5"/>
  <c r="C23" i="5"/>
  <c r="B22" i="5"/>
  <c r="C15" i="5"/>
  <c r="B14" i="5"/>
  <c r="C7" i="5"/>
  <c r="B6" i="5"/>
  <c r="C17" i="5"/>
  <c r="B16" i="5"/>
  <c r="V16" i="5" s="1"/>
  <c r="C9" i="5"/>
  <c r="B8" i="5"/>
  <c r="V5" i="5" l="1"/>
  <c r="G5" i="5" s="1"/>
  <c r="E18" i="5"/>
  <c r="X18" i="5" s="1"/>
  <c r="I18" i="5"/>
  <c r="F18" i="5"/>
  <c r="H18" i="5"/>
  <c r="R18" i="5"/>
  <c r="J18" i="5"/>
  <c r="G18" i="5"/>
  <c r="J16" i="5"/>
  <c r="E16" i="5"/>
  <c r="X16" i="5" s="1"/>
  <c r="R16" i="5"/>
  <c r="I16" i="5"/>
  <c r="H16" i="5"/>
  <c r="F16" i="5"/>
  <c r="G16" i="5"/>
  <c r="AB8" i="5"/>
  <c r="V19" i="5"/>
  <c r="G19" i="5" s="1"/>
  <c r="AB14" i="5"/>
  <c r="V22" i="5"/>
  <c r="G22" i="5" s="1"/>
  <c r="V14" i="5"/>
  <c r="G14" i="5" s="1"/>
  <c r="V15" i="5"/>
  <c r="G15" i="5" s="1"/>
  <c r="AB15" i="5"/>
  <c r="AB12" i="5"/>
  <c r="AB19" i="5"/>
  <c r="AB22" i="5"/>
  <c r="V13" i="5"/>
  <c r="G13" i="5" s="1"/>
  <c r="V20" i="5"/>
  <c r="G20" i="5" s="1"/>
  <c r="V9" i="5"/>
  <c r="G9" i="5" s="1"/>
  <c r="AB9" i="5"/>
  <c r="V23" i="5"/>
  <c r="G23" i="5" s="1"/>
  <c r="AB20" i="5"/>
  <c r="AB10" i="5"/>
  <c r="AB23" i="5"/>
  <c r="AB16" i="5"/>
  <c r="G6" i="5"/>
  <c r="V6" i="5"/>
  <c r="V21" i="5"/>
  <c r="G21" i="5" s="1"/>
  <c r="V11" i="5"/>
  <c r="G11" i="5"/>
  <c r="J5" i="5"/>
  <c r="E5" i="5"/>
  <c r="R5" i="5"/>
  <c r="F5" i="5"/>
  <c r="I5" i="5"/>
  <c r="V8" i="5"/>
  <c r="AB17" i="5"/>
  <c r="V17" i="5"/>
  <c r="G17" i="5" s="1"/>
  <c r="AB13" i="5"/>
  <c r="AB18" i="5"/>
  <c r="F69" i="6"/>
  <c r="V10" i="5"/>
  <c r="AB6" i="5"/>
  <c r="G68" i="6"/>
  <c r="H68" i="6" s="1"/>
  <c r="G65" i="6"/>
  <c r="H65" i="6" s="1"/>
  <c r="G66" i="6"/>
  <c r="H66" i="6" s="1"/>
  <c r="G67" i="6"/>
  <c r="H67" i="6" s="1"/>
  <c r="AB11" i="5"/>
  <c r="V7" i="5"/>
  <c r="G7" i="5"/>
  <c r="AB7" i="5"/>
  <c r="AB21" i="5"/>
  <c r="V12" i="5"/>
  <c r="G12" i="5"/>
  <c r="B64" i="6"/>
  <c r="H64" i="6"/>
  <c r="S16" i="5"/>
  <c r="S18" i="5"/>
  <c r="H5" i="5" l="1"/>
  <c r="C68" i="6"/>
  <c r="D68" i="6"/>
  <c r="J12" i="5"/>
  <c r="E12" i="5"/>
  <c r="H12" i="5"/>
  <c r="F12" i="5"/>
  <c r="I12" i="5"/>
  <c r="R12" i="5"/>
  <c r="J11" i="5"/>
  <c r="E11" i="5"/>
  <c r="I11" i="5"/>
  <c r="F11" i="5"/>
  <c r="H11" i="5"/>
  <c r="R11" i="5"/>
  <c r="J8" i="5"/>
  <c r="E8" i="5"/>
  <c r="F8" i="5"/>
  <c r="I8" i="5"/>
  <c r="R8" i="5"/>
  <c r="H8" i="5"/>
  <c r="G8" i="5"/>
  <c r="D67" i="6"/>
  <c r="C67" i="6"/>
  <c r="E10" i="5"/>
  <c r="I10" i="5"/>
  <c r="H10" i="5"/>
  <c r="J10" i="5"/>
  <c r="F10" i="5"/>
  <c r="R10" i="5"/>
  <c r="G10" i="5"/>
  <c r="J20" i="5"/>
  <c r="E20" i="5"/>
  <c r="F20" i="5"/>
  <c r="I20" i="5"/>
  <c r="R20" i="5"/>
  <c r="H20" i="5"/>
  <c r="J15" i="5"/>
  <c r="E15" i="5"/>
  <c r="H15" i="5"/>
  <c r="I15" i="5"/>
  <c r="R15" i="5"/>
  <c r="F15" i="5"/>
  <c r="E21" i="5"/>
  <c r="J21" i="5"/>
  <c r="H21" i="5"/>
  <c r="I21" i="5"/>
  <c r="R21" i="5"/>
  <c r="F21" i="5"/>
  <c r="J23" i="5"/>
  <c r="I23" i="5"/>
  <c r="E23" i="5"/>
  <c r="H23" i="5"/>
  <c r="R23" i="5"/>
  <c r="F23" i="5"/>
  <c r="C69" i="6"/>
  <c r="J17" i="5"/>
  <c r="E17" i="5"/>
  <c r="H17" i="5"/>
  <c r="R17" i="5"/>
  <c r="I17" i="5"/>
  <c r="F17" i="5"/>
  <c r="X5" i="5"/>
  <c r="J14" i="5"/>
  <c r="E14" i="5"/>
  <c r="I14" i="5"/>
  <c r="H14" i="5"/>
  <c r="F14" i="5"/>
  <c r="R14" i="5"/>
  <c r="D64" i="6"/>
  <c r="C64" i="6"/>
  <c r="H6" i="5"/>
  <c r="R6" i="5"/>
  <c r="J6" i="5"/>
  <c r="E6" i="5"/>
  <c r="F6" i="5"/>
  <c r="I6" i="5"/>
  <c r="E13" i="5"/>
  <c r="J13" i="5"/>
  <c r="H13" i="5"/>
  <c r="R13" i="5"/>
  <c r="F13" i="5"/>
  <c r="I13" i="5"/>
  <c r="D65" i="6"/>
  <c r="C65" i="6"/>
  <c r="J9" i="5"/>
  <c r="E9" i="5"/>
  <c r="H9" i="5"/>
  <c r="R9" i="5"/>
  <c r="F9" i="5"/>
  <c r="I9" i="5"/>
  <c r="J19" i="5"/>
  <c r="H19" i="5"/>
  <c r="F19" i="5"/>
  <c r="E19" i="5"/>
  <c r="I19" i="5"/>
  <c r="R19" i="5"/>
  <c r="D66" i="6"/>
  <c r="C66" i="6"/>
  <c r="J7" i="5"/>
  <c r="E7" i="5"/>
  <c r="H7" i="5"/>
  <c r="I7" i="5"/>
  <c r="R7" i="5"/>
  <c r="F7" i="5"/>
  <c r="J22" i="5"/>
  <c r="E22" i="5"/>
  <c r="H22" i="5"/>
  <c r="F22" i="5"/>
  <c r="R22" i="5"/>
  <c r="I22" i="5"/>
  <c r="T18" i="5"/>
  <c r="T16" i="5"/>
  <c r="S5" i="5"/>
  <c r="X22" i="5" l="1"/>
  <c r="X6" i="5"/>
  <c r="G69" i="6" a="1"/>
  <c r="G69" i="6" s="1"/>
  <c r="H69" i="6" s="1"/>
  <c r="H70" i="6" s="1"/>
  <c r="D2" i="6" s="1"/>
  <c r="X15" i="5"/>
  <c r="X12" i="5"/>
  <c r="X23" i="5"/>
  <c r="X21" i="5"/>
  <c r="X19" i="5"/>
  <c r="X9" i="5"/>
  <c r="X14" i="5"/>
  <c r="X17" i="5"/>
  <c r="X11" i="5"/>
  <c r="X13" i="5"/>
  <c r="X7" i="5"/>
  <c r="X20" i="5"/>
  <c r="X10" i="5"/>
  <c r="X8" i="5"/>
  <c r="T5" i="5"/>
  <c r="S12" i="5"/>
  <c r="S9" i="5"/>
  <c r="S21" i="5"/>
  <c r="S8" i="5"/>
  <c r="S19" i="5"/>
  <c r="S11" i="5"/>
  <c r="S20" i="5"/>
  <c r="S23" i="5"/>
  <c r="S22" i="5"/>
  <c r="S10" i="5"/>
  <c r="S6" i="5"/>
  <c r="S17" i="5"/>
  <c r="S7" i="5"/>
  <c r="S15" i="5"/>
  <c r="S14" i="5"/>
  <c r="S13" i="5"/>
  <c r="T13" i="5"/>
  <c r="T23" i="5"/>
  <c r="T14" i="5"/>
  <c r="T20" i="5"/>
  <c r="T15" i="5"/>
  <c r="T7" i="5"/>
  <c r="T19" i="5"/>
  <c r="T8" i="5"/>
  <c r="T17" i="5"/>
  <c r="T11" i="5"/>
  <c r="T6" i="5"/>
  <c r="T21" i="5"/>
  <c r="T12" i="5"/>
  <c r="T10" i="5"/>
  <c r="T9" i="5"/>
  <c r="T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<sst xmlns="http://schemas.openxmlformats.org/spreadsheetml/2006/main" count="22351" uniqueCount="15809">
  <si>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</si>
  <si>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</si>
  <si>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</si>
  <si>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</si>
  <si>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</si>
  <si>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</si>
  <si>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</si>
  <si>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</si>
  <si>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</si>
  <si>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</si>
  <si>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</si>
  <si>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</si>
  <si>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</si>
  <si>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</si>
  <si>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</si>
  <si>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</si>
  <si>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</si>
  <si>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</si>
  <si>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</si>
  <si>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</si>
  <si>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</si>
  <si>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</si>
  <si>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</si>
  <si>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</si>
  <si>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</si>
  <si>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</si>
  <si>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</si>
  <si>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</si>
  <si>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</si>
  <si>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</si>
  <si>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</si>
  <si>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</si>
  <si>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</si>
  <si>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</si>
  <si>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</si>
  <si>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</si>
  <si>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</si>
  <si>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</si>
  <si>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</si>
  <si>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</si>
  <si>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</si>
  <si>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</si>
  <si>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</si>
  <si>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</si>
  <si>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</si>
  <si>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</si>
  <si>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</si>
  <si>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</si>
  <si>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</si>
  <si>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</si>
  <si>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</si>
  <si>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</si>
  <si>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</si>
  <si>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</si>
  <si>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</si>
  <si>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</si>
  <si>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</si>
  <si>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</si>
  <si>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</si>
  <si>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</si>
  <si>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</si>
  <si>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</si>
  <si>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</si>
  <si>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</si>
  <si>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</si>
  <si>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</si>
  <si>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</si>
  <si>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</si>
  <si>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</si>
  <si>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</si>
  <si>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</si>
  <si>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</si>
  <si>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</si>
  <si>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</si>
  <si>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</si>
  <si>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</si>
  <si>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</si>
  <si>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</si>
  <si>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</si>
  <si>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</si>
  <si>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</si>
  <si>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</si>
  <si>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</si>
  <si>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</si>
  <si>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</si>
  <si>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</si>
  <si>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</si>
  <si>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</si>
  <si>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</si>
  <si>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</si>
  <si>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</si>
  <si>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</si>
  <si>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</si>
  <si>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</si>
  <si>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</si>
  <si>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</si>
  <si>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</si>
  <si>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</si>
  <si>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</si>
  <si>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</si>
  <si>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</si>
  <si>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</si>
  <si>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</si>
  <si>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</si>
  <si>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</si>
  <si>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</si>
  <si>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</si>
  <si>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</si>
  <si>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</si>
  <si>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</si>
  <si>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</si>
  <si>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</si>
  <si>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</si>
  <si>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</si>
  <si>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</si>
  <si>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</si>
  <si>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</si>
  <si>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</si>
  <si>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</si>
  <si>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</si>
  <si>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</si>
  <si>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</si>
  <si>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</si>
  <si>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</si>
  <si>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</si>
  <si>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</si>
  <si>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</si>
  <si>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</si>
  <si>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</si>
  <si>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</si>
  <si>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</si>
  <si>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</si>
  <si>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</si>
  <si>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</si>
  <si>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</si>
  <si>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</si>
  <si>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</si>
  <si>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</si>
  <si>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</si>
  <si>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</si>
  <si>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</si>
  <si>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</si>
  <si>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</si>
  <si>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</si>
  <si>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</si>
  <si>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</si>
  <si>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</si>
  <si>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</si>
  <si>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</si>
  <si>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</si>
  <si>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</si>
  <si>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</si>
  <si>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</si>
  <si>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</si>
  <si>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</si>
  <si>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</si>
  <si>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</si>
  <si>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</si>
  <si>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</si>
  <si>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</si>
  <si>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</si>
  <si>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</si>
  <si>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</si>
  <si>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</si>
  <si>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</si>
  <si>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</si>
  <si>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</si>
  <si>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</si>
  <si>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</si>
  <si>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</si>
  <si>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</si>
  <si>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</si>
  <si>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</si>
  <si>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</si>
  <si>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</si>
  <si>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</si>
  <si>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</si>
  <si>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</si>
  <si>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</si>
  <si>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</si>
  <si>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</si>
  <si>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</si>
  <si>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</si>
  <si>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</si>
  <si>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</si>
  <si>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</si>
  <si>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</si>
  <si>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</si>
  <si>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</si>
  <si>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</si>
  <si>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</si>
  <si>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</si>
  <si>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</si>
  <si>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</si>
  <si>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</si>
  <si>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</si>
  <si>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</si>
  <si>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</si>
  <si>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</si>
  <si>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</si>
  <si>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</si>
  <si>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</si>
  <si>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</si>
  <si>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</si>
  <si>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</si>
  <si>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</si>
  <si>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</si>
  <si>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</si>
  <si>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</si>
  <si>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</si>
  <si>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</si>
  <si>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</si>
  <si>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</si>
  <si>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</si>
  <si>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</si>
  <si>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</si>
  <si>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</si>
  <si>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</si>
  <si>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</si>
  <si>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</si>
  <si>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</si>
  <si>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</si>
  <si>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</si>
  <si>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</si>
  <si>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</si>
  <si>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</si>
  <si>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</si>
  <si>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</si>
  <si>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</si>
  <si>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</si>
  <si>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</si>
  <si>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</si>
  <si>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</si>
  <si>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</si>
  <si>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</si>
  <si>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</si>
  <si>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</si>
  <si>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</si>
  <si>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</si>
  <si>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</si>
  <si>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</si>
  <si>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</si>
  <si>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</si>
  <si>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</si>
  <si>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</si>
  <si>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</si>
  <si>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</si>
  <si>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</si>
  <si>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</si>
  <si>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</si>
  <si>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</si>
  <si>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</si>
  <si>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</si>
  <si>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</si>
  <si>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</si>
  <si>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</si>
  <si>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</si>
  <si>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</si>
  <si>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</si>
  <si>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</si>
  <si>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</si>
  <si>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</si>
  <si>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</si>
  <si>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</si>
  <si>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</si>
  <si>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</si>
  <si>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</si>
  <si>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</si>
  <si>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</si>
  <si>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</si>
  <si>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</si>
  <si>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</si>
  <si>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</si>
  <si>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</si>
  <si>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</si>
  <si>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</si>
  <si>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</si>
  <si>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</si>
  <si>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</si>
  <si>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</si>
  <si>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</si>
  <si>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</si>
  <si>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</si>
  <si>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</si>
  <si>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</si>
  <si>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</si>
  <si>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</si>
  <si>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</si>
  <si>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</si>
  <si>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</si>
  <si>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</si>
  <si>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</si>
  <si>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</si>
  <si>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</si>
  <si>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</si>
  <si>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</si>
  <si>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</si>
  <si>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</si>
  <si>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</si>
  <si>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</si>
  <si>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</si>
  <si>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</si>
  <si>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</si>
  <si>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</si>
  <si>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</si>
  <si>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</si>
  <si>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</si>
  <si>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</si>
  <si>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</si>
  <si>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</si>
  <si>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</si>
  <si>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</si>
  <si>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</si>
  <si>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</si>
  <si>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</si>
  <si>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</si>
  <si>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</si>
  <si>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</si>
  <si>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</si>
  <si>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</si>
  <si>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</si>
  <si>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</si>
  <si>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</si>
  <si>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</si>
  <si>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</si>
  <si>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</si>
  <si>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</si>
  <si>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</si>
  <si>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</si>
  <si>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</si>
  <si>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</si>
  <si>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</si>
  <si>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</si>
  <si>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</si>
  <si>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</si>
  <si>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</si>
  <si>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</si>
  <si>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</si>
  <si>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</si>
  <si>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</si>
  <si>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</si>
  <si>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</si>
  <si>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</si>
  <si>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</si>
  <si>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</si>
  <si>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</si>
  <si>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</si>
  <si>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</si>
  <si>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</si>
  <si>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</si>
  <si>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</si>
  <si>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</si>
  <si>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</si>
  <si>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</si>
  <si>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</si>
  <si>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</si>
  <si>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</si>
  <si>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</si>
  <si>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</si>
  <si>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</si>
  <si>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</si>
  <si>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</si>
  <si>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</si>
  <si>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</si>
  <si>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</si>
  <si>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</si>
  <si>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</si>
  <si>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</si>
  <si>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</si>
  <si>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</si>
  <si>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</si>
  <si>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</si>
  <si>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</si>
  <si>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</si>
  <si>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</si>
  <si>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</si>
  <si>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</si>
  <si>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</si>
  <si>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</si>
  <si>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</si>
  <si>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</si>
  <si>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</si>
  <si>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</si>
  <si>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</si>
  <si>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</si>
  <si>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</si>
  <si>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</si>
  <si>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</si>
  <si>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</si>
  <si>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</si>
  <si>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</si>
  <si>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</si>
  <si>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</si>
  <si>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</si>
  <si>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</si>
  <si>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</si>
  <si>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</si>
  <si>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</si>
  <si>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</si>
  <si>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</si>
  <si>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</si>
  <si>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</si>
  <si>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</si>
  <si>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</si>
  <si>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</si>
  <si>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</si>
  <si>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</si>
  <si>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</si>
  <si>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</si>
  <si>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</si>
  <si>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</si>
  <si>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</si>
  <si>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</si>
  <si>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</si>
  <si>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</si>
  <si>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</si>
  <si>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</si>
  <si>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</si>
  <si>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</si>
  <si>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</si>
  <si>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</si>
  <si>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</si>
  <si>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</si>
  <si>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</si>
  <si>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</si>
  <si>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</si>
  <si>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</si>
  <si>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</si>
  <si>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</si>
  <si>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</si>
  <si>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</si>
  <si>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</si>
  <si>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</si>
  <si>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</si>
  <si>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</si>
  <si>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</si>
  <si>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</si>
  <si>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</si>
  <si>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</si>
  <si>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</si>
  <si>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</si>
  <si>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</si>
  <si>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</si>
  <si>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</si>
  <si>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</si>
  <si>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</si>
  <si>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</si>
  <si>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</si>
  <si>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</si>
  <si>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</si>
  <si>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</si>
  <si>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</si>
  <si>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</si>
  <si>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</si>
  <si>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</si>
  <si>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</si>
  <si>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</si>
  <si>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</si>
  <si>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</si>
  <si>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</si>
  <si>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</si>
  <si>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</si>
  <si>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</si>
  <si>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</si>
  <si>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</si>
  <si>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</si>
  <si>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</si>
  <si>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</si>
  <si>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</si>
  <si>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</si>
  <si>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</si>
  <si>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</si>
  <si>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</si>
  <si>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</si>
  <si>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</si>
  <si>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</si>
  <si>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</si>
  <si>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</si>
  <si>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</si>
  <si>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</si>
  <si>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</si>
  <si>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</si>
  <si>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</si>
  <si>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</si>
  <si>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</si>
  <si>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</si>
  <si>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</si>
  <si>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</si>
  <si>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</si>
  <si>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</si>
  <si>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</si>
  <si>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</si>
  <si>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</si>
  <si>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</si>
  <si>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</si>
  <si>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</si>
  <si>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</si>
  <si>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</si>
  <si>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</si>
  <si>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</si>
  <si>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</si>
  <si>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</si>
  <si>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</si>
  <si>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</si>
  <si>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</si>
  <si>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</si>
  <si>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</si>
  <si>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</si>
  <si>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</si>
  <si>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</si>
  <si>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</si>
  <si>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</si>
  <si>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</si>
  <si>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</si>
  <si>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</si>
  <si>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</si>
  <si>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</si>
  <si>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</si>
  <si>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</si>
  <si>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</si>
  <si>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</si>
  <si>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</si>
  <si>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</si>
  <si>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</si>
  <si>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</si>
  <si>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</si>
  <si>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</si>
  <si>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</si>
  <si>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</si>
  <si>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</si>
  <si>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</si>
  <si>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</si>
  <si>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</si>
  <si>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</si>
  <si>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</si>
  <si>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</si>
  <si>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</si>
  <si>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</si>
  <si>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</si>
  <si>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</si>
  <si>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</si>
  <si>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</si>
  <si>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</si>
  <si>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</si>
  <si>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</si>
  <si>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</si>
  <si>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</si>
  <si>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</si>
  <si>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</si>
  <si>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</si>
  <si>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</si>
  <si>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</si>
  <si>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</si>
  <si>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</si>
  <si>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</si>
  <si>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</si>
  <si>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</si>
  <si>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</si>
  <si>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</si>
  <si>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</si>
  <si>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</si>
  <si>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</si>
  <si>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</si>
  <si>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</si>
  <si>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</si>
  <si>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</si>
  <si>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</si>
  <si>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</si>
  <si>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</si>
  <si>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</si>
  <si>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</si>
  <si>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</si>
  <si>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</si>
  <si>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</si>
  <si>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</si>
  <si>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</si>
  <si>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</si>
  <si>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</si>
  <si>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</si>
  <si>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</si>
  <si>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</si>
  <si>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</si>
  <si>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</si>
  <si>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</si>
  <si>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</si>
  <si>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</si>
  <si>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</si>
  <si>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</si>
  <si>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</si>
  <si>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</si>
  <si>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</si>
  <si>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</si>
  <si>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</si>
  <si>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</si>
  <si>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</si>
  <si>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</si>
  <si>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</si>
  <si>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</si>
  <si>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</si>
  <si>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</si>
  <si>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</si>
  <si>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</si>
  <si>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</si>
  <si>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</si>
  <si>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</si>
  <si>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</si>
  <si>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</si>
  <si>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</si>
  <si>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</si>
  <si>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</si>
  <si>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</si>
  <si>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</si>
  <si>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</si>
  <si>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</si>
  <si>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</si>
  <si>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</si>
  <si>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</si>
  <si>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</si>
  <si>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</si>
  <si>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</si>
  <si>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</si>
  <si>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</si>
  <si>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</si>
  <si>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</si>
  <si>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</si>
  <si>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</si>
  <si>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</si>
  <si>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</si>
  <si>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</si>
  <si>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</si>
  <si>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</si>
  <si>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</si>
  <si>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</si>
  <si>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</si>
  <si>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</si>
  <si>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</si>
  <si>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</si>
  <si>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</si>
  <si>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</si>
  <si>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</si>
  <si>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</si>
  <si>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</si>
  <si>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</si>
  <si>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</si>
  <si>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</si>
  <si>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</si>
  <si>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</si>
  <si>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</si>
  <si>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</si>
  <si>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</si>
  <si>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</si>
  <si>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</si>
  <si>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</si>
  <si>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</si>
  <si>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</si>
  <si>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</si>
  <si>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</si>
  <si>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</si>
  <si>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</si>
  <si>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</si>
  <si>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</si>
  <si>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</si>
  <si>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</si>
  <si>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</si>
  <si>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</si>
  <si>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</si>
  <si>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</si>
  <si>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</si>
  <si>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</si>
  <si>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</si>
  <si>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</si>
  <si>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</si>
  <si>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</si>
  <si>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</si>
  <si>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</si>
  <si>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</si>
  <si>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</si>
  <si>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</si>
  <si>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</si>
  <si>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</si>
  <si>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</si>
  <si>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</si>
  <si>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</si>
  <si>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</si>
  <si>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</si>
  <si>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</si>
  <si>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</si>
  <si>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</si>
  <si>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</si>
  <si>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</si>
  <si>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</si>
  <si>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</si>
  <si>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</si>
  <si>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</si>
  <si>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</si>
  <si>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</si>
  <si>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</si>
  <si>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</si>
  <si>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</si>
  <si>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</si>
  <si>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</si>
  <si>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</si>
  <si>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</si>
  <si>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</si>
  <si>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</si>
  <si>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</si>
  <si>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</si>
  <si>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</si>
  <si>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</si>
  <si>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</si>
  <si>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</si>
  <si>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</si>
  <si>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</si>
  <si>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</si>
  <si>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</si>
  <si>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</si>
  <si>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</si>
  <si>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</si>
  <si>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</si>
  <si>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</si>
  <si>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</si>
  <si>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</si>
  <si>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</si>
  <si>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</si>
  <si>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</si>
  <si>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</si>
  <si>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</si>
  <si>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</si>
  <si>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</si>
  <si>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</si>
  <si>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</si>
  <si>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</si>
  <si>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</si>
  <si>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</si>
  <si>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</si>
  <si>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</si>
  <si>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</si>
  <si>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</si>
  <si>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</si>
  <si>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</si>
  <si>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</si>
  <si>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</si>
  <si>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</si>
  <si>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</si>
  <si>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</si>
  <si>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</si>
  <si>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</si>
  <si>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</si>
  <si>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</si>
  <si>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</si>
  <si>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</si>
  <si>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</si>
  <si>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</si>
  <si>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</si>
  <si>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</si>
  <si>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</si>
  <si>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</si>
  <si>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</si>
  <si>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</si>
  <si>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</si>
  <si>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</si>
  <si>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</si>
  <si>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</si>
  <si>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</si>
  <si>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</si>
  <si>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</si>
  <si>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</si>
  <si>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</si>
  <si>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</si>
  <si>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</si>
  <si>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</si>
  <si>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</si>
  <si>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</si>
  <si>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</si>
  <si>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</si>
  <si>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</si>
  <si>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</si>
  <si>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</si>
  <si>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</si>
  <si>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</si>
  <si>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</si>
  <si>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</si>
  <si>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</si>
  <si>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</si>
  <si>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</si>
  <si>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</si>
  <si>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</si>
  <si>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</si>
  <si>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</si>
  <si>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</si>
  <si>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</si>
  <si>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</si>
  <si>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</si>
  <si>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</si>
  <si>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</si>
  <si>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</si>
  <si>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</si>
  <si>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</si>
  <si>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</si>
  <si>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</si>
  <si>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</si>
  <si>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</si>
  <si>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</si>
  <si>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</si>
  <si>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</si>
  <si>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</si>
  <si>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</si>
  <si>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</si>
  <si>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</si>
  <si>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</si>
  <si>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</si>
  <si>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</si>
  <si>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</si>
  <si>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</si>
  <si>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</si>
  <si>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</si>
  <si>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</si>
  <si>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</si>
  <si>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</si>
  <si>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</si>
  <si>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</si>
  <si>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</si>
  <si>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</si>
  <si>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</si>
  <si>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</si>
  <si>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</si>
  <si>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</si>
  <si>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</si>
  <si>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</si>
  <si>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</si>
  <si>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</si>
  <si>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</si>
  <si>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</si>
  <si>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</si>
  <si>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</si>
  <si>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</si>
  <si>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</si>
  <si>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</si>
  <si>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</si>
  <si>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</si>
  <si>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</si>
  <si>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</si>
  <si>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</si>
  <si>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</si>
  <si>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</si>
  <si>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</si>
  <si>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</si>
  <si>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</si>
  <si>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</si>
  <si>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</si>
  <si>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</si>
  <si>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</si>
  <si>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</si>
  <si>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</si>
  <si>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</si>
  <si>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</si>
  <si>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</si>
  <si>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</si>
  <si>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</si>
  <si>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</si>
  <si>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</si>
  <si>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</si>
  <si>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</si>
  <si>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</si>
  <si>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</si>
  <si>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</si>
  <si>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</si>
  <si>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</si>
  <si>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</si>
  <si>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</si>
  <si>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</si>
  <si>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</si>
  <si>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</si>
  <si>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</si>
  <si>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</si>
  <si>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</si>
  <si>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</si>
  <si>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</si>
  <si>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</si>
  <si>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</si>
  <si>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</si>
  <si>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</si>
  <si>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</si>
  <si>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</si>
  <si>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</si>
  <si>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</si>
  <si>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</si>
  <si>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</si>
  <si>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</si>
  <si>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</si>
  <si>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</si>
  <si>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</si>
  <si>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</si>
  <si>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</si>
  <si>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</si>
  <si>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</si>
  <si>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</si>
  <si>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</si>
  <si>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</si>
  <si>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</si>
  <si>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</si>
  <si>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</si>
  <si>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</si>
  <si>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</si>
  <si>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</si>
  <si>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</si>
  <si>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</si>
  <si>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</si>
  <si>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</si>
  <si>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</si>
  <si>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</si>
  <si>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</si>
  <si>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</si>
  <si>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</si>
  <si>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</si>
  <si>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</si>
  <si>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</si>
  <si>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</si>
  <si>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</si>
  <si>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</si>
  <si>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</si>
  <si>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</si>
  <si>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</si>
  <si>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</si>
  <si>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</si>
  <si>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</si>
  <si>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</si>
  <si>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</si>
  <si>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</si>
  <si>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</si>
  <si>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</si>
  <si>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</si>
  <si>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</si>
  <si>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</si>
  <si>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</si>
  <si>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</si>
  <si>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</si>
  <si>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</si>
  <si>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</si>
  <si>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</si>
  <si>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</si>
  <si>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</si>
  <si>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</si>
  <si>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</si>
  <si>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</si>
  <si>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</si>
  <si>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</si>
  <si>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</si>
  <si>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</si>
  <si>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</si>
  <si>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</si>
  <si>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</si>
  <si>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</si>
  <si>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</si>
  <si>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</si>
  <si>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</si>
  <si>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</si>
  <si>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</si>
  <si>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</si>
  <si>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</si>
  <si>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</si>
  <si>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</si>
  <si>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</si>
  <si>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</si>
  <si>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</si>
  <si>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</si>
  <si>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</si>
  <si>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</si>
  <si>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</si>
  <si>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</si>
  <si>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</si>
  <si>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</si>
  <si>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</si>
  <si>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</si>
  <si>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</si>
  <si>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</si>
  <si>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</si>
  <si>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</si>
  <si>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</si>
  <si>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</si>
  <si>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</si>
  <si>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</si>
  <si>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</si>
  <si>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</si>
  <si>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</si>
  <si>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</si>
  <si>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</si>
  <si>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</si>
  <si>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</si>
  <si>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</si>
  <si>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</si>
  <si>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</si>
  <si>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</si>
  <si>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</si>
  <si>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</si>
  <si>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</si>
  <si>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</si>
  <si>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</si>
  <si>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</si>
  <si>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</si>
  <si>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</si>
  <si>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</si>
  <si>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</si>
  <si>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</si>
  <si>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</si>
  <si>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</si>
  <si>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</si>
  <si>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</si>
  <si>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</si>
  <si>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</si>
  <si>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</si>
  <si>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</si>
  <si>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</si>
  <si>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</si>
  <si>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</si>
  <si>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</si>
  <si>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</si>
  <si>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</si>
  <si>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</si>
  <si>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</si>
  <si>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</si>
  <si>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</si>
  <si>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</si>
  <si>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</si>
  <si>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</si>
  <si>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</si>
  <si>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</si>
  <si>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</si>
  <si>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</si>
  <si>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</si>
  <si>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</si>
  <si>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</si>
  <si>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</si>
  <si>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</si>
  <si>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</si>
  <si>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</si>
  <si>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</si>
  <si>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</si>
  <si>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</si>
  <si>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</si>
  <si>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</si>
  <si>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</si>
  <si>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</si>
  <si>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</si>
  <si>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</si>
  <si>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</si>
  <si>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</si>
  <si>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</si>
  <si>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</si>
  <si>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</si>
  <si>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</si>
  <si>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</si>
  <si>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</si>
  <si>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</si>
  <si>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</si>
  <si>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</si>
  <si>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</si>
  <si>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</si>
  <si>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</si>
  <si>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</si>
  <si>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</si>
  <si>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</si>
  <si>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</si>
  <si>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</si>
  <si>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</si>
  <si>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</si>
  <si>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</si>
  <si>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</si>
  <si>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</si>
  <si>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</si>
  <si>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</si>
  <si>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</si>
  <si>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</si>
  <si>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</si>
  <si>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</si>
  <si>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</si>
  <si>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</si>
  <si>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</si>
  <si>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</si>
  <si>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</si>
  <si>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</si>
  <si>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</si>
  <si>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</si>
  <si>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</si>
  <si>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</si>
  <si>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</si>
  <si>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</si>
  <si>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</si>
  <si>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</si>
  <si>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</si>
  <si>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</si>
  <si>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</si>
  <si>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</si>
  <si>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</si>
  <si>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</si>
  <si>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</si>
  <si>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</si>
  <si>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</si>
  <si>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</si>
  <si>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</si>
  <si>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</si>
  <si>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</si>
  <si>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</si>
  <si>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</si>
  <si>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</si>
  <si>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</si>
  <si>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</si>
  <si>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</si>
  <si>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</si>
  <si>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</si>
  <si>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</si>
  <si>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</si>
  <si>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</si>
  <si>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</si>
  <si>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</si>
  <si>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</si>
  <si>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</si>
  <si>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</si>
  <si>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</si>
  <si>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</si>
  <si>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</si>
  <si>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</si>
  <si>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</si>
  <si>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</si>
  <si>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</si>
  <si>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</si>
  <si>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</si>
  <si>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</si>
  <si>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</si>
  <si>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</si>
  <si>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</si>
  <si>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</si>
  <si>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</si>
  <si>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</si>
  <si>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</si>
  <si>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</si>
  <si>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</si>
  <si>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</si>
  <si>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</si>
  <si>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</si>
  <si>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</si>
  <si>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</si>
  <si>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</si>
  <si>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</si>
  <si>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</si>
  <si>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</si>
  <si>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</si>
  <si>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</si>
  <si>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</si>
  <si>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</si>
  <si>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</si>
  <si>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</si>
  <si>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</si>
  <si>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</si>
  <si>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</si>
  <si>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</si>
  <si>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</si>
  <si>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</si>
  <si>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</si>
  <si>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</si>
  <si>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</si>
  <si>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</si>
  <si>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</si>
  <si>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</si>
  <si>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</si>
  <si>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</si>
  <si>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</si>
  <si>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</si>
  <si>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</si>
  <si>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</si>
  <si>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</si>
  <si>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</si>
  <si>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</si>
  <si>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</si>
  <si>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</si>
  <si>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</si>
  <si>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</si>
  <si>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</si>
  <si>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</si>
  <si>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</si>
  <si>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</si>
  <si>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</si>
  <si>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</si>
  <si>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</si>
  <si>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</si>
  <si>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</si>
  <si>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</si>
  <si>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</si>
  <si>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</si>
  <si>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</si>
  <si>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</si>
  <si>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</si>
  <si>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</si>
  <si>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</si>
  <si>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</si>
  <si>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</si>
  <si>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</si>
  <si>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</si>
  <si>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</si>
  <si>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</si>
  <si>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</si>
  <si>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</si>
  <si>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</si>
  <si>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</si>
  <si>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</si>
  <si>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</si>
  <si>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</si>
  <si>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</si>
  <si>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</si>
  <si>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</si>
  <si>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</si>
  <si>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</si>
  <si>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</si>
  <si>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</si>
  <si>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</si>
  <si>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</si>
  <si>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</si>
  <si>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</si>
  <si>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</si>
  <si>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</si>
  <si>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</si>
  <si>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</si>
  <si>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</si>
  <si>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</si>
  <si>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</si>
  <si>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</si>
  <si>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</si>
  <si>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</si>
  <si>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</si>
  <si>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</si>
  <si>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</si>
  <si>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</si>
  <si>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</si>
  <si>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</si>
  <si>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</si>
  <si>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</si>
  <si>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</si>
  <si>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</si>
  <si>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</si>
  <si>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</si>
  <si>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</si>
  <si>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</si>
  <si>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</si>
  <si>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</si>
  <si>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</si>
  <si>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</si>
  <si>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</si>
  <si>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</si>
  <si>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</si>
  <si>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</si>
  <si>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</si>
  <si>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</si>
  <si>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</si>
  <si>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</si>
  <si>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</si>
  <si>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</si>
  <si>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</si>
  <si>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</si>
  <si>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</si>
  <si>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</si>
  <si>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</si>
  <si>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</si>
  <si>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</si>
  <si>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</si>
  <si>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</si>
  <si>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</si>
  <si>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</si>
  <si>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</si>
  <si>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</si>
  <si>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</si>
  <si>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</si>
  <si>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</si>
  <si>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</si>
  <si>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</si>
  <si>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</si>
  <si>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</si>
  <si>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</si>
  <si>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</si>
  <si>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</si>
  <si>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</si>
  <si>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</si>
  <si>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</si>
  <si>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</si>
  <si>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</si>
  <si>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</si>
  <si>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</si>
  <si>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</si>
  <si>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</si>
  <si>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</si>
  <si>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</si>
  <si>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</si>
  <si>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</si>
  <si>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</si>
  <si>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</si>
  <si>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</si>
  <si>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</si>
  <si>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</si>
  <si>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</si>
  <si>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</si>
  <si>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</si>
  <si>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</si>
  <si>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</si>
  <si>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</si>
  <si>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</si>
  <si>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</si>
  <si>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</si>
  <si>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</si>
  <si>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</si>
  <si>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</si>
  <si>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</si>
  <si>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</si>
  <si>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</si>
  <si>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</si>
  <si>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</si>
  <si>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</si>
  <si>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</si>
  <si>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</si>
  <si>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</si>
  <si>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</si>
  <si>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</si>
  <si>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</si>
  <si>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</si>
  <si>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</si>
  <si>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</si>
  <si>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</si>
  <si>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</si>
  <si>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</si>
  <si>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</si>
  <si>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</si>
  <si>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</si>
  <si>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</si>
  <si>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</si>
  <si>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</si>
  <si>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</si>
  <si>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</si>
  <si>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</si>
  <si>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</si>
  <si>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</si>
  <si>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</si>
  <si>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</si>
  <si>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</si>
  <si>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</si>
  <si>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</si>
  <si>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</si>
  <si>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</si>
  <si>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</si>
  <si>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</si>
  <si>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</si>
  <si>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</si>
  <si>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</si>
  <si>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</si>
  <si>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</si>
  <si>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</si>
  <si>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</si>
  <si>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</si>
  <si>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</si>
  <si>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</si>
  <si>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</si>
  <si>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</si>
  <si>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</si>
  <si>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</si>
  <si>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</si>
  <si>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</si>
  <si>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</si>
  <si>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</si>
  <si>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</si>
  <si>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</si>
  <si>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</si>
  <si>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</si>
  <si>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</si>
  <si>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</si>
  <si>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</si>
  <si>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</si>
  <si>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</si>
  <si>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</si>
  <si>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</si>
  <si>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</si>
  <si>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</si>
  <si>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</si>
  <si>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</si>
  <si>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</si>
  <si>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</si>
  <si>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</si>
  <si>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</si>
  <si>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</si>
  <si>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</si>
  <si>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</si>
  <si>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</si>
  <si>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</si>
  <si>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</si>
  <si>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</si>
  <si>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</si>
  <si>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</si>
  <si>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</si>
  <si>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</si>
  <si>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</si>
  <si>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</si>
  <si>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</si>
  <si>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</si>
  <si>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</si>
  <si>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</si>
  <si>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</si>
  <si>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</si>
  <si>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</si>
  <si>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</si>
  <si>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</si>
  <si>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</si>
  <si>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</si>
  <si>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</si>
  <si>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</si>
  <si>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</si>
  <si>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</si>
  <si>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</si>
  <si>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</si>
  <si>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</si>
  <si>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</si>
  <si>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</si>
  <si>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</si>
  <si>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</si>
  <si>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</si>
  <si>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</si>
  <si>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</si>
  <si>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</si>
  <si>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</si>
  <si>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</si>
  <si>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</si>
  <si>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</si>
  <si>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</si>
  <si>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</si>
  <si>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</si>
  <si>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</si>
  <si>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</si>
  <si>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</si>
  <si>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</si>
  <si>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</si>
  <si>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</si>
  <si>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</si>
  <si>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</si>
  <si>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</si>
  <si>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</si>
  <si>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</si>
  <si>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</si>
  <si>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</si>
  <si>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</si>
  <si>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</si>
  <si>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</si>
  <si>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</si>
  <si>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</si>
  <si>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</si>
  <si>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</si>
  <si>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</si>
  <si>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</si>
  <si>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</si>
  <si>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</si>
  <si>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</si>
  <si>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</si>
  <si>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</si>
  <si>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</si>
  <si>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</si>
  <si>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</si>
  <si>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</si>
  <si>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</si>
  <si>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</si>
  <si>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</si>
  <si>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</si>
  <si>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</si>
  <si>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</si>
  <si>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</si>
  <si>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</si>
  <si>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</si>
  <si>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</si>
  <si>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</si>
  <si>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</si>
  <si>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</si>
  <si>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</si>
  <si>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</si>
  <si>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</si>
  <si>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</si>
  <si>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</si>
  <si>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</si>
  <si>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</si>
  <si>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</si>
  <si>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</si>
  <si>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</si>
  <si>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</si>
  <si>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</si>
  <si>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</si>
  <si>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</si>
  <si>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</si>
  <si>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</si>
  <si>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</si>
  <si>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</si>
  <si>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</si>
  <si>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</si>
  <si>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</si>
  <si>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</si>
  <si>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</si>
  <si>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</si>
  <si>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</si>
  <si>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</si>
  <si>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</si>
  <si>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</si>
  <si>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</si>
  <si>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</si>
  <si>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</si>
  <si>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</si>
  <si>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</si>
  <si>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</si>
  <si>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</si>
  <si>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</si>
  <si>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</si>
  <si>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</si>
  <si>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</si>
  <si>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</si>
  <si>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</si>
  <si>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</si>
  <si>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</si>
  <si>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</si>
  <si>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</si>
  <si>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</si>
  <si>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</si>
  <si>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</si>
  <si>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</si>
  <si>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</si>
  <si>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</si>
  <si>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</si>
  <si>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</si>
  <si>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</si>
  <si>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</si>
  <si>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</si>
  <si>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</si>
  <si>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</si>
  <si>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</si>
  <si>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</si>
  <si>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</si>
  <si>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</si>
  <si>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</si>
  <si>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</si>
  <si>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</si>
  <si>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</si>
  <si>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</si>
  <si>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</si>
  <si>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</si>
  <si>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</si>
  <si>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</si>
  <si>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</si>
  <si>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</si>
  <si>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</si>
  <si>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</si>
  <si>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</si>
  <si>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</si>
  <si>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</si>
  <si>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</si>
  <si>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</si>
  <si>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</si>
  <si>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</si>
  <si>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</si>
  <si>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</si>
  <si>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</si>
  <si>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</si>
  <si>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</si>
  <si>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</si>
  <si>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</si>
  <si>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</si>
  <si>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</si>
  <si>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</si>
  <si>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</si>
  <si>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</si>
  <si>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</si>
  <si>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</si>
  <si>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</si>
  <si>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</si>
  <si>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</si>
  <si>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</si>
  <si>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</si>
  <si>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</si>
  <si>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</si>
  <si>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</si>
  <si>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</si>
  <si>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</si>
  <si>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</si>
  <si>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</si>
  <si>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</si>
  <si>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</si>
  <si>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</si>
  <si>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</si>
  <si>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</si>
  <si>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</si>
  <si>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</si>
  <si>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</si>
  <si>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</si>
  <si>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</si>
  <si>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</si>
  <si>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</si>
  <si>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</si>
  <si>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</si>
  <si>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</si>
  <si>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</si>
  <si>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</si>
  <si>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</si>
  <si>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</si>
  <si>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</si>
  <si>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</si>
  <si>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</si>
  <si>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</si>
  <si>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</si>
  <si>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</si>
  <si>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</si>
  <si>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</si>
  <si>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</si>
  <si>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</si>
  <si>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</si>
  <si>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</si>
  <si>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</si>
  <si>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</si>
  <si>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</si>
  <si>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</si>
  <si>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</si>
  <si>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</si>
  <si>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</si>
  <si>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</si>
  <si>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</si>
  <si>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</si>
  <si>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</si>
  <si>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</si>
  <si>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</si>
  <si>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</si>
  <si>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</si>
  <si>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</si>
  <si>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</si>
  <si>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</si>
  <si>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</si>
  <si>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</si>
  <si>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</si>
  <si>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</si>
  <si>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</si>
  <si>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</si>
  <si>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</si>
  <si>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</si>
  <si>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</si>
  <si>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</si>
  <si>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</si>
  <si>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</si>
  <si>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</si>
  <si>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</si>
  <si>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</si>
  <si>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</si>
  <si>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</si>
  <si>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</si>
  <si>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</si>
  <si>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</si>
  <si>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</si>
  <si>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</si>
  <si>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</si>
  <si>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</si>
  <si>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</si>
  <si>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</si>
  <si>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</si>
  <si>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</si>
  <si>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</si>
  <si>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</si>
  <si>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</si>
  <si>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</si>
  <si>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</si>
  <si>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</si>
  <si>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</si>
  <si>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</si>
  <si>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</si>
  <si>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</si>
  <si>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</si>
  <si>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</si>
  <si>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</si>
  <si>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</si>
  <si>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</si>
  <si>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</si>
  <si>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</si>
  <si>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</si>
  <si>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</si>
  <si>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</si>
  <si>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</si>
  <si>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</si>
  <si>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</si>
  <si>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</si>
  <si>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</si>
  <si>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</si>
  <si>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</si>
  <si>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</si>
  <si>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</si>
  <si>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</si>
  <si>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</si>
  <si>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</si>
  <si>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</si>
  <si>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</si>
  <si>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</si>
  <si>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</si>
  <si>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</si>
  <si>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</si>
  <si>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</si>
  <si>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</si>
  <si>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</si>
  <si>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</si>
  <si>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</si>
  <si>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</si>
  <si>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</si>
  <si>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</si>
  <si>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</si>
  <si>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</si>
  <si>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</si>
  <si>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</si>
  <si>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</si>
  <si>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</si>
  <si>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</si>
  <si>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</si>
  <si>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</si>
  <si>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</si>
  <si>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</si>
  <si>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</si>
  <si>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</si>
  <si>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</si>
  <si>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</si>
  <si>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</si>
  <si>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</si>
  <si>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</si>
  <si>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</si>
  <si>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</si>
  <si>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</si>
  <si>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</si>
  <si>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</si>
  <si>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</si>
  <si>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</si>
  <si>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</si>
  <si>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</si>
  <si>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</si>
  <si>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</si>
  <si>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</si>
  <si>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</si>
  <si>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</si>
  <si>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</si>
  <si>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</si>
  <si>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</si>
  <si>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</si>
  <si>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</si>
  <si>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</si>
  <si>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</si>
  <si>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</si>
  <si>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</si>
  <si>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</si>
  <si>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</si>
  <si>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</si>
  <si>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</si>
  <si>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</si>
  <si>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</si>
  <si>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</si>
  <si>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</si>
  <si>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</si>
  <si>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</si>
  <si>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</si>
  <si>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</si>
  <si>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</si>
  <si>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</si>
  <si>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</si>
  <si>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</si>
  <si>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</si>
  <si>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</si>
  <si>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</si>
  <si>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</si>
  <si>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</si>
  <si>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</si>
  <si>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</si>
  <si>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</si>
  <si>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</si>
  <si>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</si>
  <si>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</si>
  <si>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</si>
  <si>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</si>
  <si>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</si>
  <si>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</si>
  <si>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</si>
  <si>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</si>
  <si>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</si>
  <si>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</si>
  <si>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</si>
  <si>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</si>
  <si>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</si>
  <si>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</si>
  <si>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</si>
  <si>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</si>
  <si>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</si>
  <si>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</si>
  <si>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</si>
  <si>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</si>
  <si>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</si>
  <si>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</si>
  <si>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</si>
  <si>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</si>
  <si>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</si>
  <si>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</si>
  <si>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</si>
  <si>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</si>
  <si>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</si>
  <si>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</si>
  <si>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</si>
  <si>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</si>
  <si>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</si>
  <si>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</si>
  <si>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</si>
  <si>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</si>
  <si>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</si>
  <si>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</si>
  <si>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</si>
  <si>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</si>
  <si>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</si>
  <si>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</si>
  <si>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</si>
  <si>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</si>
  <si>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</si>
  <si>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</si>
  <si>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</si>
  <si>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</si>
  <si>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</si>
  <si>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</si>
  <si>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</si>
  <si>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</si>
  <si>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</si>
  <si>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</si>
  <si>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</si>
  <si>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</si>
  <si>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</si>
  <si>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</si>
  <si>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</si>
  <si>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</si>
  <si>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</si>
  <si>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</si>
  <si>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</si>
  <si>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</si>
  <si>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</si>
  <si>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</si>
  <si>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</si>
  <si>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</si>
  <si>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</si>
  <si>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</si>
  <si>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</si>
  <si>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</si>
  <si>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</si>
  <si>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</si>
  <si>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</si>
  <si>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</si>
  <si>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</si>
  <si>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</si>
  <si>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</si>
  <si>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</si>
  <si>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</si>
  <si>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</si>
  <si>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</si>
  <si>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</si>
  <si>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</si>
  <si>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</si>
  <si>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</si>
  <si>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</si>
  <si>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</si>
  <si>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</si>
  <si>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</si>
  <si>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</si>
  <si>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</si>
  <si>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</si>
  <si>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</si>
  <si>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</si>
  <si>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</si>
  <si>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</si>
  <si>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</si>
  <si>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</si>
  <si>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</si>
  <si>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</si>
  <si>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</si>
  <si>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</si>
  <si>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</si>
  <si>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</si>
  <si>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</si>
  <si>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</si>
  <si>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</si>
  <si>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</si>
  <si>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</si>
  <si>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</si>
  <si>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</si>
  <si>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</si>
  <si>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</si>
  <si>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</si>
  <si>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</si>
  <si>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</si>
  <si>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</si>
  <si>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</si>
  <si>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</si>
  <si>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</si>
  <si>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</si>
  <si>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</si>
  <si>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</si>
  <si>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</si>
  <si>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</si>
  <si>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</si>
  <si>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</si>
  <si>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</si>
  <si>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</si>
  <si>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</si>
  <si>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</si>
  <si>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</si>
  <si>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</si>
  <si>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</si>
  <si>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</si>
  <si>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</si>
  <si>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</si>
  <si>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</si>
  <si>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</si>
  <si>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</si>
  <si>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</si>
  <si>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</si>
  <si>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</si>
  <si>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</si>
  <si>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</si>
  <si>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</si>
  <si>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</si>
  <si>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</si>
  <si>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</si>
  <si>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</si>
  <si>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</si>
  <si>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</si>
  <si>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</si>
  <si>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</si>
  <si>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</si>
  <si>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</si>
  <si>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</si>
  <si>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</si>
  <si>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</si>
  <si>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</si>
  <si>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</si>
  <si>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</si>
  <si>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</si>
  <si>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</si>
  <si>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</si>
  <si>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</si>
  <si>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</si>
  <si>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</si>
  <si>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</si>
  <si>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</si>
  <si>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</si>
  <si>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</si>
  <si>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</si>
  <si>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</si>
  <si>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</si>
  <si>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</si>
  <si>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</si>
  <si>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</si>
  <si>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</si>
  <si>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</si>
  <si>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</si>
  <si>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</si>
  <si>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</si>
  <si>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</si>
  <si>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</si>
  <si>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</si>
  <si>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</si>
  <si>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</si>
  <si>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</si>
  <si>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</si>
  <si>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</si>
  <si>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</si>
  <si>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</si>
  <si>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</si>
  <si>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</si>
  <si>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</si>
  <si>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</si>
  <si>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</si>
  <si>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</si>
  <si>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</si>
  <si>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</si>
  <si>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</si>
  <si>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</si>
  <si>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</si>
  <si>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</si>
  <si>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</si>
  <si>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</si>
  <si>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</si>
  <si>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</si>
  <si>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</si>
  <si>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</si>
  <si>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</si>
  <si>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</si>
  <si>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</si>
  <si>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</si>
  <si>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</si>
  <si>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</si>
  <si>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</si>
  <si>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</si>
  <si>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</si>
  <si>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</si>
  <si>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</si>
  <si>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</si>
  <si>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</si>
  <si>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</si>
  <si>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</si>
  <si>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</si>
  <si>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</si>
  <si>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</si>
  <si>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</si>
  <si>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</si>
  <si>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</si>
  <si>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</si>
  <si>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</si>
  <si>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</si>
  <si>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</si>
  <si>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</si>
  <si>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</si>
  <si>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</si>
  <si>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</si>
  <si>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</si>
  <si>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</si>
  <si>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</si>
  <si>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</si>
  <si>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</si>
  <si>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</si>
  <si>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</si>
  <si>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</si>
  <si>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</si>
  <si>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</si>
  <si>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</si>
  <si>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</si>
  <si>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</si>
  <si>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</si>
  <si>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</si>
  <si>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</si>
  <si>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</si>
  <si>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</si>
  <si>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</si>
  <si>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</si>
  <si>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</si>
  <si>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</si>
  <si>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</si>
  <si>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</si>
  <si>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</si>
  <si>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</si>
  <si>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</si>
  <si>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</si>
  <si>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</si>
  <si>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</si>
  <si>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</si>
  <si>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</si>
  <si>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</si>
  <si>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</si>
  <si>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</si>
  <si>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</si>
  <si>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</si>
  <si>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</si>
  <si>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</si>
  <si>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</si>
  <si>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</si>
  <si>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</si>
  <si>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</si>
  <si>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</si>
  <si>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</si>
  <si>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</si>
  <si>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</si>
  <si>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</si>
  <si>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</si>
  <si>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</si>
  <si>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</si>
  <si>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</si>
  <si>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</si>
  <si>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</si>
  <si>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</si>
  <si>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</si>
  <si>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</si>
  <si>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</si>
  <si>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</si>
  <si>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</si>
  <si>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</si>
  <si>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</si>
  <si>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</si>
  <si>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</si>
  <si>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</si>
  <si>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</si>
  <si>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</si>
  <si>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</si>
  <si>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</si>
  <si>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</si>
  <si>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</si>
  <si>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</si>
  <si>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</si>
  <si>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</si>
  <si>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</si>
  <si>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</si>
  <si>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</si>
  <si>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</si>
  <si>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</si>
  <si>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</si>
  <si>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</si>
  <si>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</si>
  <si>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</si>
  <si>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</si>
  <si>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</si>
  <si>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</si>
  <si>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</si>
  <si>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</si>
  <si>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</si>
  <si>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</si>
  <si>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</si>
  <si>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</si>
  <si>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</si>
  <si>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</si>
  <si>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</si>
  <si>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</si>
  <si>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</si>
  <si>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</si>
  <si>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</si>
  <si>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</si>
  <si>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</si>
  <si>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</si>
  <si>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</si>
  <si>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</si>
  <si>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</si>
  <si>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</si>
  <si>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</si>
  <si>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</si>
  <si>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</si>
  <si>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</si>
  <si>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</si>
  <si>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</si>
  <si>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</si>
  <si>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</si>
  <si>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</si>
  <si>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</si>
  <si>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</si>
  <si>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</si>
  <si>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</si>
  <si>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</si>
  <si>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</si>
  <si>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</si>
  <si>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</si>
  <si>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</si>
  <si>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</si>
  <si>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</si>
  <si>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</si>
  <si>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</si>
  <si>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</si>
  <si>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</si>
  <si>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</si>
  <si>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</si>
  <si>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</si>
  <si>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</si>
  <si>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</si>
  <si>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</si>
  <si>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</si>
  <si>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</si>
  <si>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</si>
  <si>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</si>
  <si>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</si>
  <si>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</si>
  <si>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</si>
  <si>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</si>
  <si>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</si>
  <si>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</si>
  <si>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</si>
  <si>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</si>
  <si>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</si>
  <si>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</si>
  <si>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</si>
  <si>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</si>
  <si>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</si>
  <si>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</si>
  <si>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</si>
  <si>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</si>
  <si>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</si>
  <si>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</si>
  <si>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</si>
  <si>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</si>
  <si>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</si>
  <si>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</si>
  <si>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</si>
  <si>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</si>
  <si>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</si>
  <si>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</si>
  <si>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</si>
  <si>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</si>
  <si>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</si>
  <si>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</si>
  <si>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</si>
  <si>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</si>
  <si>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</si>
  <si>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</si>
  <si>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</si>
  <si>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</si>
  <si>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</si>
  <si>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</si>
  <si>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</si>
  <si>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</si>
  <si>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</si>
  <si>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</si>
  <si>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</si>
  <si>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</si>
  <si>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</si>
  <si>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</si>
  <si>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</si>
  <si>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</si>
  <si>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</si>
  <si>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</si>
  <si>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</si>
  <si>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</si>
  <si>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</si>
  <si>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</si>
  <si>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</si>
  <si>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</si>
  <si>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</si>
  <si>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</si>
  <si>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</si>
  <si>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</si>
  <si>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</si>
  <si>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</si>
  <si>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</si>
  <si>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</si>
  <si>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</si>
  <si>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</si>
  <si>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</si>
  <si>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</si>
  <si>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</si>
  <si>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</si>
  <si>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</si>
  <si>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</si>
  <si>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</si>
  <si>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</si>
  <si>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</si>
  <si>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</si>
  <si>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</si>
  <si>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</si>
  <si>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</si>
  <si>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</si>
  <si>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</si>
  <si>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</si>
  <si>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</si>
  <si>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</si>
  <si>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</si>
  <si>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</si>
  <si>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</si>
  <si>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</si>
  <si>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</si>
  <si>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</si>
  <si>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</si>
  <si>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</si>
  <si>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</si>
  <si>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</si>
  <si>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</si>
  <si>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</si>
  <si>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</si>
  <si>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</si>
  <si>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</si>
  <si>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</si>
  <si>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</si>
  <si>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</si>
  <si>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</si>
  <si>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</si>
  <si>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</si>
  <si>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</si>
  <si>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</si>
  <si>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</si>
  <si>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</si>
  <si>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</si>
  <si>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</si>
  <si>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</si>
  <si>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</si>
  <si>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</si>
  <si>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</si>
  <si>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</si>
  <si>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</si>
  <si>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</si>
  <si>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</si>
  <si>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</si>
  <si>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</si>
  <si>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</si>
  <si>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</si>
  <si>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</si>
  <si>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</si>
  <si>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</si>
  <si>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</si>
  <si>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</si>
  <si>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</si>
  <si>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</si>
  <si>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</si>
  <si>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</si>
  <si>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</si>
  <si>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</si>
  <si>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</si>
  <si>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</si>
  <si>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</si>
  <si>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</si>
  <si>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</si>
  <si>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</si>
  <si>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</si>
  <si>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</si>
  <si>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</si>
  <si>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</si>
  <si>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</si>
  <si>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</si>
  <si>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</si>
  <si>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</si>
  <si>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</si>
  <si>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</si>
  <si>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</si>
  <si>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</si>
  <si>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</si>
  <si>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</si>
  <si>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</si>
  <si>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</si>
  <si>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</si>
  <si>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</si>
  <si>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</si>
  <si>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</si>
  <si>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</si>
  <si>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</si>
  <si>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</si>
  <si>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</si>
  <si>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</si>
  <si>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</si>
  <si>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</si>
  <si>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</si>
  <si>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</si>
  <si>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</si>
  <si>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</si>
  <si>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</si>
  <si>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</si>
  <si>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</si>
  <si>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</si>
  <si>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</si>
  <si>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</si>
  <si>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</si>
  <si>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</si>
  <si>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</si>
  <si>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</si>
  <si>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</si>
  <si>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</si>
  <si>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</si>
  <si>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</si>
  <si>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</si>
  <si>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</si>
  <si>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</si>
  <si>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</si>
  <si>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</si>
  <si>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</si>
  <si>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</si>
  <si>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</si>
  <si>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</si>
  <si>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</si>
  <si>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</si>
  <si>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</si>
  <si>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</si>
  <si>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</si>
  <si>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</si>
  <si>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</si>
  <si>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</si>
  <si>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</si>
  <si>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</si>
  <si>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</si>
  <si>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</si>
  <si>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</si>
  <si>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</si>
  <si>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</si>
  <si>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</si>
  <si>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</si>
  <si>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</si>
  <si>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</si>
  <si>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</si>
  <si>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</si>
  <si>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</si>
  <si>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</si>
  <si>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</si>
  <si>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</si>
  <si>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</si>
  <si>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</si>
  <si>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</si>
  <si>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</si>
  <si>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</si>
  <si>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</si>
  <si>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</si>
  <si>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</si>
  <si>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</si>
  <si>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</si>
  <si>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</si>
  <si>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</si>
  <si>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</si>
  <si>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</si>
  <si>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</si>
  <si>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</si>
  <si>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</si>
  <si>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</si>
  <si>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</si>
  <si>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</si>
  <si>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</si>
  <si>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</si>
  <si>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</si>
  <si>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</si>
  <si>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</si>
  <si>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</si>
  <si>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</si>
  <si>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</si>
  <si>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</si>
  <si>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</si>
  <si>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</si>
  <si>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</si>
  <si>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</si>
  <si>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</si>
  <si>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</si>
  <si>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</si>
  <si>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</si>
  <si>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</si>
  <si>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</si>
  <si>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</si>
  <si>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</si>
  <si>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</si>
  <si>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</si>
  <si>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</si>
  <si>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</si>
  <si>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</si>
  <si>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</si>
  <si>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</si>
  <si>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</si>
  <si>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</si>
  <si>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</si>
  <si>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</si>
  <si>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</si>
  <si>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</si>
  <si>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</si>
  <si>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</si>
  <si>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</si>
  <si>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</si>
  <si>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</si>
  <si>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</si>
  <si>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</si>
  <si>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</si>
  <si>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</si>
  <si>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</si>
  <si>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</si>
  <si>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</si>
  <si>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</si>
  <si>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</si>
  <si>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</si>
  <si>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</si>
  <si>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</si>
  <si>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</si>
  <si>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</si>
  <si>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</si>
  <si>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</si>
  <si>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</si>
  <si>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</si>
  <si>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</si>
  <si>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</si>
  <si>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</si>
  <si>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</si>
  <si>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</si>
  <si>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</si>
  <si>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</si>
  <si>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</si>
  <si>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</si>
  <si>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</si>
  <si>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</si>
  <si>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</si>
  <si>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</si>
  <si>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</si>
  <si>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</si>
  <si>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</si>
  <si>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</si>
  <si>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</si>
  <si>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</si>
  <si>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</si>
  <si>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</si>
  <si>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</si>
  <si>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</si>
  <si>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</si>
  <si>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</si>
  <si>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</si>
  <si>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</si>
  <si>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</si>
  <si>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</si>
  <si>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</si>
  <si>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</si>
  <si>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</si>
  <si>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</si>
  <si>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</si>
  <si>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</si>
  <si>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</si>
  <si>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</si>
  <si>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</si>
  <si>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</si>
  <si>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</si>
  <si>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</si>
  <si>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</si>
  <si>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</si>
  <si>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</si>
  <si>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</si>
  <si>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</si>
  <si>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</si>
  <si>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</si>
  <si>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</si>
  <si>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</si>
  <si>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</si>
  <si>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</si>
  <si>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</si>
  <si>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</si>
  <si>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</si>
  <si>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</si>
  <si>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</si>
  <si>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</si>
  <si>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</si>
  <si>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</si>
  <si>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</si>
  <si>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</si>
  <si>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</si>
  <si>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</si>
  <si>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</si>
  <si>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</si>
  <si>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</si>
  <si>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</si>
  <si>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</si>
  <si>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</si>
  <si>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</si>
  <si>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</si>
  <si>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</si>
  <si>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</si>
  <si>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</si>
  <si>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</si>
  <si>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</si>
  <si>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</si>
  <si>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</si>
  <si>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</si>
  <si>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</si>
  <si>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</si>
  <si>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</si>
  <si>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</si>
  <si>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</si>
  <si>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</si>
  <si>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</si>
  <si>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</si>
  <si>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</si>
  <si>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</si>
  <si>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</si>
  <si>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</si>
  <si>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</si>
  <si>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</si>
  <si>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</si>
  <si>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</si>
  <si>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</si>
  <si>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</si>
  <si>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</si>
  <si>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</si>
  <si>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</si>
  <si>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</si>
  <si>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</si>
  <si>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</si>
  <si>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</si>
  <si>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</si>
  <si>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</si>
  <si>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</si>
  <si>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</si>
  <si>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</si>
  <si>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</si>
  <si>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</si>
  <si>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</si>
  <si>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</si>
  <si>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</si>
  <si>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</si>
  <si>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</si>
  <si>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</si>
  <si>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</si>
  <si>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</si>
  <si>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</si>
  <si>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</si>
  <si>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</si>
  <si>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</si>
  <si>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</si>
  <si>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</si>
  <si>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</si>
  <si>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</si>
  <si>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</si>
  <si>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</si>
  <si>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</si>
  <si>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</si>
  <si>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</si>
  <si>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</si>
  <si>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</si>
  <si>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</si>
  <si>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</si>
  <si>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</si>
  <si>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</si>
  <si>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</si>
  <si>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</si>
  <si>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</si>
  <si>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</si>
  <si>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</si>
  <si>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</si>
  <si>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</si>
  <si>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</si>
  <si>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</si>
  <si>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</si>
  <si>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</si>
  <si>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</si>
  <si>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</si>
  <si>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</si>
  <si>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</si>
  <si>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</si>
  <si>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</si>
  <si>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</si>
  <si>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</si>
  <si>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</si>
  <si>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</si>
  <si>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</si>
  <si>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</si>
  <si>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</si>
  <si>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</si>
  <si>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</si>
  <si>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</si>
  <si>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</si>
  <si>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</si>
  <si>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</si>
  <si>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</si>
  <si>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</si>
  <si>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</si>
  <si>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</si>
  <si>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</si>
  <si>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</si>
  <si>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</si>
  <si>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</si>
  <si>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</si>
  <si>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</si>
  <si>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</si>
  <si>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</si>
  <si>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</si>
  <si>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</si>
  <si>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</si>
  <si>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</si>
  <si>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</si>
  <si>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</si>
  <si>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</si>
  <si>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</si>
  <si>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</si>
  <si>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</si>
  <si>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</si>
  <si>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</si>
  <si>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</si>
  <si>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</si>
  <si>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</si>
  <si>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</si>
  <si>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</si>
  <si>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</si>
  <si>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</si>
  <si>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</si>
  <si>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</si>
  <si>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</si>
  <si>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</si>
  <si>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</si>
  <si>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</si>
  <si>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</si>
  <si>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</si>
  <si>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</si>
  <si>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</si>
  <si>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</si>
  <si>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</si>
  <si>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</si>
  <si>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</si>
  <si>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</si>
  <si>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</si>
  <si>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</si>
  <si>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</si>
  <si>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</si>
  <si>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</si>
  <si>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</si>
  <si>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</si>
  <si>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</si>
  <si>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</si>
  <si>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</si>
  <si>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</si>
  <si>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</si>
  <si>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</si>
  <si>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</si>
  <si>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</si>
  <si>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</si>
  <si>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</si>
  <si>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</si>
  <si>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</si>
  <si>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</si>
  <si>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</si>
  <si>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</si>
  <si>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</si>
  <si>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</si>
  <si>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</si>
  <si>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</si>
  <si>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</si>
  <si>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</si>
  <si>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</si>
  <si>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</si>
  <si>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</si>
  <si>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</si>
  <si>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</si>
  <si>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</si>
  <si>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</si>
  <si>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</si>
  <si>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</si>
  <si>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</si>
  <si>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</si>
  <si>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</si>
  <si>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</si>
  <si>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</si>
  <si>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</si>
  <si>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</si>
  <si>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</si>
  <si>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</si>
  <si>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</si>
  <si>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</si>
  <si>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</si>
  <si>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</si>
  <si>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</si>
  <si>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</si>
  <si>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</si>
  <si>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</si>
  <si>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</si>
  <si>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</si>
  <si>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</si>
  <si>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</si>
  <si>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</si>
  <si>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</si>
  <si>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</si>
  <si>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</si>
  <si>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</si>
  <si>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</si>
  <si>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</si>
  <si>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</si>
  <si>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</si>
  <si>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</si>
  <si>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</si>
  <si>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</si>
  <si>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</si>
  <si>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</si>
  <si>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</si>
  <si>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</si>
  <si>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</si>
  <si>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</si>
  <si>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</si>
  <si>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</si>
  <si>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</si>
  <si>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</si>
  <si>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</si>
  <si>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</si>
  <si>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</si>
  <si>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</si>
  <si>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</si>
  <si>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</si>
  <si>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</si>
  <si>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</si>
  <si>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</si>
  <si>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</si>
  <si>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</si>
  <si>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</si>
  <si>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</si>
  <si>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</si>
  <si>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</si>
  <si>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</si>
  <si>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</si>
  <si>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</si>
  <si>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</si>
  <si>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</si>
  <si>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</si>
  <si>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</si>
  <si>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</si>
  <si>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</si>
  <si>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</si>
  <si>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</si>
  <si>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</si>
  <si>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</si>
  <si>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</si>
  <si>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</si>
  <si>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</si>
  <si>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</si>
  <si>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</si>
  <si>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</si>
  <si>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</si>
  <si>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</si>
  <si>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</si>
  <si>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</si>
  <si>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</si>
  <si>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</si>
  <si>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</si>
  <si>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</si>
  <si>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</si>
  <si>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</si>
  <si>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</si>
  <si>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</si>
  <si>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</si>
  <si>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</si>
  <si>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</si>
  <si>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</si>
  <si>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</si>
  <si>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</si>
  <si>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</si>
  <si>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</si>
  <si>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</si>
  <si>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</si>
  <si>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</si>
  <si>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</si>
  <si>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</si>
  <si>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</si>
  <si>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</si>
  <si>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</si>
  <si>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</si>
  <si>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</si>
  <si>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</si>
  <si>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</si>
  <si>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</si>
  <si>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</si>
  <si>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</si>
  <si>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</si>
  <si>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</si>
  <si>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</si>
  <si>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</si>
  <si>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</si>
  <si>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</si>
  <si>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</si>
  <si>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</si>
  <si>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</si>
  <si>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</si>
  <si>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</si>
  <si>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</si>
  <si>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</si>
  <si>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</si>
  <si>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</si>
  <si>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</si>
  <si>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</si>
  <si>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</si>
  <si>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</si>
  <si>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</si>
  <si>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</si>
  <si>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</si>
  <si>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</si>
  <si>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</si>
  <si>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</si>
  <si>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</si>
  <si>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</si>
  <si>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</si>
  <si>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</si>
  <si>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</si>
  <si>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</si>
  <si>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</si>
  <si>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</si>
  <si>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</si>
  <si>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</si>
  <si>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</si>
  <si>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</si>
  <si>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</si>
  <si>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</si>
  <si>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</si>
  <si>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</si>
  <si>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</si>
  <si>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</si>
  <si>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</si>
  <si>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</si>
  <si>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</si>
  <si>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</si>
  <si>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</si>
  <si>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</si>
  <si>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</si>
  <si>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</si>
  <si>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</si>
  <si>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</si>
  <si>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</si>
  <si>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</si>
  <si>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</si>
  <si>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</si>
  <si>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</si>
  <si>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</si>
  <si>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</si>
  <si>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</si>
  <si>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</si>
  <si>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</si>
  <si>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</si>
  <si>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</si>
  <si>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</si>
  <si>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</si>
  <si>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</si>
  <si>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</si>
  <si>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</si>
  <si>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</si>
  <si>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</si>
  <si>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</si>
  <si>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</si>
  <si>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</si>
  <si>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</si>
  <si>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</si>
  <si>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</si>
  <si>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</si>
  <si>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</si>
  <si>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</si>
  <si>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</si>
  <si>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</si>
  <si>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</si>
  <si>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</si>
  <si>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</si>
  <si>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</si>
  <si>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</si>
  <si>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</si>
  <si>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</si>
  <si>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</si>
  <si>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</si>
  <si>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</si>
  <si>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</si>
  <si>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</si>
  <si>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</si>
  <si>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</si>
  <si>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</si>
  <si>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</si>
  <si>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</si>
  <si>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</si>
  <si>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</si>
  <si>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</si>
  <si>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</si>
  <si>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</si>
  <si>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</si>
  <si>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</si>
  <si>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</si>
  <si>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</si>
  <si>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</si>
  <si>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</si>
  <si>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</si>
  <si>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</si>
  <si>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</si>
  <si>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</si>
  <si>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</si>
  <si>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</si>
  <si>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</si>
  <si>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</si>
  <si>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</si>
  <si>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</si>
  <si>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</si>
  <si>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</si>
  <si>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</si>
  <si>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</si>
  <si>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</si>
  <si>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</si>
  <si>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</si>
  <si>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</si>
  <si>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</si>
  <si>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</si>
  <si>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</si>
  <si>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</si>
  <si>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</si>
  <si>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</si>
  <si>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</si>
  <si>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</si>
  <si>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</si>
  <si>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</si>
  <si>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</si>
  <si>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</si>
  <si>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</si>
  <si>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</si>
  <si>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</si>
  <si>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</si>
  <si>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</si>
  <si>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</si>
  <si>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</si>
  <si>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</si>
  <si>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</si>
  <si>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</si>
  <si>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</si>
  <si>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</si>
  <si>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</si>
  <si>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</si>
  <si>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</si>
  <si>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</si>
  <si>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</si>
  <si>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</si>
  <si>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</si>
  <si>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</si>
  <si>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</si>
  <si>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</si>
  <si>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</si>
  <si>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</si>
  <si>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</si>
  <si>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</si>
  <si>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</si>
  <si>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</si>
  <si>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</si>
  <si>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</si>
  <si>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</si>
  <si>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</si>
  <si>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</si>
  <si>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</si>
  <si>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</si>
  <si>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</si>
  <si>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</si>
  <si>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</si>
  <si>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</si>
  <si>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</si>
  <si>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</si>
  <si>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</si>
  <si>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</si>
  <si>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</si>
  <si>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</si>
  <si>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</si>
  <si>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</si>
  <si>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</si>
  <si>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</si>
  <si>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</si>
  <si>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</si>
  <si>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</si>
  <si>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</si>
  <si>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</si>
  <si>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</si>
  <si>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</si>
  <si>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</si>
  <si>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</si>
  <si>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</si>
  <si>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</si>
  <si>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</si>
  <si>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</si>
  <si>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</si>
  <si>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</si>
  <si>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</si>
  <si>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</si>
  <si>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</si>
  <si>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</si>
  <si>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</si>
  <si>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</si>
  <si>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</si>
  <si>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</si>
  <si>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</si>
  <si>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</si>
  <si>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</si>
  <si>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</si>
  <si>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</si>
  <si>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</si>
  <si>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</si>
  <si>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</si>
  <si>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</si>
  <si>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</si>
  <si>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</si>
  <si>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</si>
  <si>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</si>
  <si>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</si>
  <si>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</si>
  <si>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</si>
  <si>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</si>
  <si>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</si>
  <si>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</si>
  <si>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</si>
  <si>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</si>
  <si>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</si>
  <si>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</si>
  <si>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</si>
  <si>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</si>
  <si>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</si>
  <si>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</si>
  <si>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</si>
  <si>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</si>
  <si>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</si>
  <si>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</si>
  <si>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</si>
  <si>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</si>
  <si>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</si>
  <si>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</si>
  <si>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</si>
  <si>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</si>
  <si>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</si>
  <si>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</si>
  <si>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</si>
  <si>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</si>
  <si>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</si>
  <si>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</si>
  <si>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</si>
  <si>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</si>
  <si>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</si>
  <si>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</si>
  <si>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</si>
  <si>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</si>
  <si>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</si>
  <si>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</si>
  <si>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</si>
  <si>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</si>
  <si>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</si>
  <si>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</si>
  <si>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</si>
  <si>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</si>
  <si>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</si>
  <si>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</si>
  <si>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</si>
  <si>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</si>
  <si>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</si>
  <si>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</si>
  <si>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</si>
  <si>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</si>
  <si>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</si>
  <si>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</si>
  <si>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</si>
  <si>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</si>
  <si>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</si>
  <si>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</si>
  <si>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</si>
  <si>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</si>
  <si>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</si>
  <si>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</si>
  <si>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</si>
  <si>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</si>
  <si>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</si>
  <si>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</si>
  <si>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</si>
  <si>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</si>
  <si>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</si>
  <si>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</si>
  <si>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</si>
  <si>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</si>
  <si>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</si>
  <si>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</si>
  <si>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</si>
  <si>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</si>
  <si>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</si>
  <si>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</si>
  <si>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</si>
  <si>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</si>
  <si>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</si>
  <si>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</si>
  <si>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</si>
  <si>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</si>
  <si>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</si>
  <si>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</si>
  <si>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</si>
  <si>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</si>
  <si>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</si>
  <si>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</si>
  <si>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</si>
  <si>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</si>
  <si>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</si>
  <si>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</si>
  <si>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</si>
  <si>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</si>
  <si>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</si>
  <si>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</si>
  <si>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</si>
  <si>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</si>
  <si>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</si>
  <si>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</si>
  <si>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</si>
  <si>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</si>
  <si>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</si>
  <si>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</si>
  <si>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</si>
  <si>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</si>
  <si>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</si>
  <si>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</si>
  <si>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</si>
  <si>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</si>
  <si>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</si>
  <si>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</si>
  <si>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</si>
  <si>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</si>
  <si>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</si>
  <si>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</si>
  <si>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</si>
  <si>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</si>
  <si>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</si>
  <si>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</si>
  <si>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</si>
  <si>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</si>
  <si>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</si>
  <si>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</si>
  <si>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</si>
  <si>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</si>
  <si>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</si>
  <si>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</si>
  <si>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</si>
  <si>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</si>
  <si>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</si>
  <si>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</si>
  <si>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</si>
  <si>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</si>
  <si>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</si>
  <si>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</si>
  <si>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</si>
  <si>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</si>
  <si>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</si>
  <si>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</si>
  <si>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</si>
  <si>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</si>
  <si>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</si>
  <si>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</si>
  <si>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</si>
  <si>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</si>
  <si>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</si>
  <si>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</si>
  <si>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</si>
  <si>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</si>
  <si>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</si>
  <si>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</si>
  <si>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</si>
  <si>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</si>
  <si>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</si>
  <si>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</si>
  <si>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</si>
  <si>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</si>
  <si>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</si>
  <si>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</si>
  <si>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</si>
  <si>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</si>
  <si>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</si>
  <si>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</si>
  <si>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</si>
  <si>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</si>
  <si>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</si>
  <si>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</si>
  <si>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</si>
  <si>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</si>
  <si>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</si>
  <si>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</si>
  <si>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</si>
  <si>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</si>
  <si>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</si>
  <si>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</si>
  <si>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</si>
  <si>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</si>
  <si>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</si>
  <si>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</si>
  <si>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</si>
  <si>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</si>
  <si>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</si>
  <si>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</si>
  <si>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</si>
  <si>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</si>
  <si>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</si>
  <si>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</si>
  <si>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</si>
  <si>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</si>
  <si>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</si>
  <si>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</si>
  <si>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</si>
  <si>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</si>
  <si>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</si>
  <si>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</si>
  <si>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</si>
  <si>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</si>
  <si>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</si>
  <si>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</si>
  <si>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</si>
  <si>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</si>
  <si>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</si>
  <si>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</si>
  <si>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</si>
  <si>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</si>
  <si>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</si>
  <si>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</si>
  <si>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</si>
  <si>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</si>
  <si>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</si>
  <si>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</si>
  <si>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</si>
  <si>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</si>
  <si>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</si>
  <si>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</si>
  <si>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</si>
  <si>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</si>
  <si>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</si>
  <si>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</si>
  <si>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</si>
  <si>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</si>
  <si>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</si>
  <si>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</si>
  <si>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</si>
  <si>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</si>
  <si>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</si>
  <si>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</si>
  <si>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</si>
  <si>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</si>
  <si>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</si>
  <si>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</si>
  <si>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</si>
  <si>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</si>
  <si>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</si>
  <si>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</si>
  <si>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</si>
  <si>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</si>
  <si>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</si>
  <si>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</si>
  <si>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</si>
  <si>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</si>
  <si>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</si>
  <si>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</si>
  <si>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</si>
  <si>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</si>
  <si>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</si>
  <si>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</si>
  <si>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</si>
  <si>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</si>
  <si>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</si>
  <si>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</si>
  <si>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</si>
  <si>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</si>
  <si>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</si>
  <si>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</si>
  <si>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</si>
  <si>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</si>
  <si>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</si>
  <si>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</si>
  <si>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</si>
  <si>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</si>
  <si>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</si>
  <si>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</si>
  <si>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</si>
  <si>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</si>
  <si>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</si>
  <si>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</si>
  <si>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</si>
  <si>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</si>
  <si>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</si>
  <si>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</si>
  <si>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</si>
  <si>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</si>
  <si>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</si>
  <si>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</si>
  <si>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</si>
  <si>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</si>
  <si>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</si>
  <si>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</si>
  <si>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</si>
  <si>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</si>
  <si>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</si>
  <si>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</si>
  <si>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</si>
  <si>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</si>
  <si>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</si>
  <si>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</si>
  <si>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</si>
  <si>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</si>
  <si>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</si>
  <si>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</si>
  <si>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</si>
  <si>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</si>
  <si>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</si>
  <si>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</si>
  <si>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</si>
  <si>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</si>
  <si>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</si>
  <si>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</si>
  <si>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</si>
  <si>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</si>
  <si>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</si>
  <si>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</si>
  <si>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</si>
  <si>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</si>
  <si>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</si>
  <si>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</si>
  <si>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</si>
  <si>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</si>
  <si>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</si>
  <si>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</si>
  <si>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</si>
  <si>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</si>
  <si>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</si>
  <si>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</si>
  <si>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</si>
  <si>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</si>
  <si>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</si>
  <si>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</si>
  <si>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</si>
  <si>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</si>
  <si>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</si>
  <si>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</si>
  <si>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</si>
  <si>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</si>
  <si>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</si>
  <si>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</si>
  <si>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</si>
  <si>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</si>
  <si>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</si>
  <si>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</si>
  <si>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</si>
  <si>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</si>
  <si>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</si>
  <si>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</si>
  <si>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</si>
  <si>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</si>
  <si>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</si>
  <si>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</si>
  <si>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</si>
  <si>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</si>
  <si>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</si>
  <si>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</si>
  <si>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</si>
  <si>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</si>
  <si>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</si>
  <si>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</si>
  <si>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</si>
  <si>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</si>
  <si>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</si>
  <si>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</si>
  <si>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</si>
  <si>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</si>
  <si>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</si>
  <si>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</si>
  <si>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</si>
  <si>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</si>
  <si>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</si>
  <si>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</si>
  <si>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</si>
  <si>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</si>
  <si>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</si>
  <si>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</si>
  <si>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</si>
  <si>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</si>
  <si>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</si>
  <si>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</si>
  <si>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</si>
  <si>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</si>
  <si>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</si>
  <si>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</si>
  <si>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</si>
  <si>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</si>
  <si>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</si>
  <si>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</si>
  <si>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</si>
  <si>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</si>
  <si>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</si>
  <si>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</si>
  <si>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</si>
  <si>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</si>
  <si>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</si>
  <si>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</si>
  <si>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</si>
  <si>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</si>
  <si>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</si>
  <si>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</si>
  <si>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</si>
  <si>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</si>
  <si>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</si>
  <si>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</si>
  <si>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</si>
  <si>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</si>
  <si>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</si>
  <si>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</si>
  <si>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</si>
  <si>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</si>
  <si>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</si>
  <si>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</si>
  <si>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</si>
  <si>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</si>
  <si>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</si>
  <si>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</si>
  <si>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</si>
  <si>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</si>
  <si>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</si>
  <si>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</si>
  <si>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</si>
  <si>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</si>
  <si>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</si>
  <si>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</si>
  <si>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</si>
  <si>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</si>
  <si>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</si>
  <si>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</si>
  <si>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</si>
  <si>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</si>
  <si>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</si>
  <si>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</si>
  <si>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</si>
  <si>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</si>
  <si>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</si>
  <si>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</si>
  <si>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</si>
  <si>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</si>
  <si>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</si>
  <si>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</si>
  <si>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</si>
  <si>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</si>
  <si>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</si>
  <si>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</si>
  <si>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</si>
  <si>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</si>
  <si>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</si>
  <si>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</si>
  <si>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</si>
  <si>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</si>
  <si>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</si>
  <si>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</si>
  <si>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</si>
  <si>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</si>
  <si>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</si>
  <si>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</si>
  <si>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</si>
  <si>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</si>
  <si>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</si>
  <si>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</si>
  <si>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</si>
  <si>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</si>
  <si>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</si>
  <si>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</si>
  <si>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</si>
  <si>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</si>
  <si>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</si>
  <si>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</si>
  <si>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</si>
  <si>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</si>
  <si>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</si>
  <si>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</si>
  <si>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</si>
  <si>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</si>
  <si>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</si>
  <si>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</si>
  <si>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</si>
  <si>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</si>
  <si>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</si>
  <si>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</si>
  <si>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</si>
  <si>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</si>
  <si>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</si>
  <si>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</si>
  <si>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</si>
  <si>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</si>
  <si>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</si>
  <si>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</si>
  <si>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</si>
  <si>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</si>
  <si>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</si>
  <si>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</si>
  <si>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</si>
  <si>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</si>
  <si>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</si>
  <si>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</si>
  <si>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</si>
  <si>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</si>
  <si>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</si>
  <si>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</si>
  <si>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</si>
  <si>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</si>
  <si>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</si>
  <si>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</si>
  <si>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</si>
  <si>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</si>
  <si>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</si>
  <si>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</si>
  <si>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</si>
  <si>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</si>
  <si>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</si>
  <si>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</si>
  <si>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</si>
  <si>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</si>
  <si>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</si>
  <si>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</si>
  <si>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</si>
  <si>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</si>
  <si>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</si>
  <si>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</si>
  <si>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</si>
  <si>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</si>
  <si>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</si>
  <si>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</si>
  <si>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</si>
  <si>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</si>
  <si>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</si>
  <si>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</si>
  <si>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</si>
  <si>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</si>
  <si>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</si>
  <si>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</si>
  <si>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</si>
  <si>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</si>
  <si>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</si>
  <si>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</si>
  <si>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</si>
  <si>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</si>
  <si>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</si>
  <si>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</si>
  <si>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</si>
  <si>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</si>
  <si>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</si>
  <si>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</si>
  <si>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</si>
  <si>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</si>
  <si>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</si>
  <si>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</si>
  <si>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</si>
  <si>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</si>
  <si>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</si>
  <si>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</si>
  <si>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</si>
  <si>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</si>
  <si>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</si>
  <si>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</si>
  <si>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</si>
  <si>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</si>
  <si>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</si>
  <si>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</si>
  <si>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</si>
  <si>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</si>
  <si>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</si>
  <si>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</si>
  <si>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</si>
  <si>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</si>
  <si>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</si>
  <si>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</si>
  <si>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</si>
  <si>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</si>
  <si>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</si>
  <si>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</si>
  <si>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</si>
  <si>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</si>
  <si>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</si>
  <si>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</si>
  <si>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</si>
  <si>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</si>
  <si>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</si>
  <si>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</si>
  <si>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</si>
  <si>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</si>
  <si>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</si>
  <si>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</si>
  <si>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</si>
  <si>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</si>
  <si>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</si>
  <si>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</si>
  <si>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</si>
  <si>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</si>
  <si>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</si>
  <si>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</si>
  <si>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</si>
  <si>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</si>
  <si>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</si>
  <si>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</si>
  <si>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</si>
  <si>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</si>
  <si>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</si>
  <si>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</si>
  <si>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</si>
  <si>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</si>
  <si>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</si>
  <si>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</si>
  <si>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</si>
  <si>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</si>
  <si>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</si>
  <si>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</si>
  <si>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</si>
  <si>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</si>
  <si>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</si>
  <si>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</si>
  <si>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</si>
  <si>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</si>
  <si>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</si>
  <si>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</si>
  <si>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</si>
  <si>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</si>
  <si>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</si>
  <si>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</si>
  <si>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</si>
  <si>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</si>
  <si>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</si>
  <si>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</si>
  <si>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</si>
  <si>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</si>
  <si>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</si>
  <si>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</si>
  <si>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</si>
  <si>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</si>
  <si>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</si>
  <si>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</si>
  <si>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</si>
  <si>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</si>
  <si>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</si>
  <si>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</si>
  <si>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</si>
  <si>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</si>
  <si>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</si>
  <si>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</si>
  <si>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</si>
  <si>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</si>
  <si>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</si>
  <si>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</si>
  <si>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</si>
  <si>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</si>
  <si>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</si>
  <si>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</si>
  <si>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</si>
  <si>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</si>
  <si>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</si>
  <si>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</si>
  <si>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</si>
  <si>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</si>
  <si>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</si>
  <si>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</si>
  <si>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</si>
  <si>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</si>
  <si>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</si>
  <si>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</si>
  <si>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</si>
  <si>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</si>
  <si>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</si>
  <si>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</si>
  <si>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</si>
  <si>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</si>
  <si>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</si>
  <si>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</si>
  <si>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</si>
  <si>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</si>
  <si>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</si>
  <si>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</si>
  <si>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</si>
  <si>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</si>
  <si>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</si>
  <si>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</si>
  <si>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</si>
  <si>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</si>
  <si>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</si>
  <si>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</si>
  <si>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</si>
  <si>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</si>
  <si>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</si>
  <si>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</si>
  <si>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</si>
  <si>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</si>
  <si>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</si>
  <si>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</si>
  <si>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</si>
  <si>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</si>
  <si>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</si>
  <si>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</si>
  <si>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</si>
  <si>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</si>
  <si>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</si>
  <si>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</si>
  <si>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</si>
  <si>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</si>
  <si>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</si>
  <si>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</si>
  <si>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</si>
  <si>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</si>
  <si>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</si>
  <si>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</si>
  <si>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</si>
  <si>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</si>
  <si>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</si>
  <si>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</si>
  <si>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</si>
  <si>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</si>
  <si>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</si>
  <si>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</si>
  <si>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</si>
  <si>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</si>
  <si>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</si>
  <si>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</si>
  <si>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</si>
  <si>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</si>
  <si>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</si>
  <si>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</si>
  <si>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</si>
  <si>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</si>
  <si>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</si>
  <si>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</si>
  <si>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</si>
  <si>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</si>
  <si>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</si>
  <si>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</si>
  <si>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</si>
  <si>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</si>
  <si>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</si>
  <si>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</si>
  <si>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</si>
  <si>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</si>
  <si>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</si>
  <si>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</si>
  <si>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</si>
  <si>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</si>
  <si>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</si>
  <si>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</si>
  <si>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</si>
  <si>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</si>
  <si>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</si>
  <si>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</si>
  <si>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</si>
  <si>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</si>
  <si>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</si>
  <si>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</si>
  <si>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</si>
  <si>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</si>
  <si>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</si>
  <si>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</si>
  <si>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</si>
  <si>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</si>
  <si>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</si>
  <si>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</si>
  <si>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</si>
  <si>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</si>
  <si>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</si>
  <si>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</si>
  <si>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</si>
  <si>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</si>
  <si>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</si>
  <si>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</si>
  <si>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</si>
  <si>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</si>
  <si>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</si>
  <si>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</si>
  <si>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</si>
  <si>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</si>
  <si>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</si>
  <si>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</si>
  <si>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</si>
  <si>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</si>
  <si>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</si>
  <si>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</si>
  <si>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</si>
  <si>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</si>
  <si>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</si>
  <si>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</si>
  <si>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</si>
  <si>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</si>
  <si>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</si>
  <si>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</si>
  <si>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</si>
  <si>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</si>
  <si>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</si>
  <si>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</si>
  <si>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</si>
  <si>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</si>
  <si>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</si>
  <si>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</si>
  <si>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</si>
  <si>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</si>
  <si>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</si>
  <si>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</si>
  <si>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</si>
  <si>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</si>
  <si>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</si>
  <si>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</si>
  <si>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</si>
  <si>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</si>
  <si>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</si>
  <si>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</si>
  <si>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</si>
  <si>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</si>
  <si>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</si>
  <si>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</si>
  <si>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</si>
  <si>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</si>
  <si>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</si>
  <si>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</si>
  <si>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</si>
  <si>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</si>
  <si>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</si>
  <si>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</si>
  <si>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</si>
  <si>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</si>
  <si>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</si>
  <si>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</si>
  <si>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</si>
  <si>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</si>
  <si>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</si>
  <si>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</si>
  <si>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</si>
  <si>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</si>
  <si>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</si>
  <si>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</si>
  <si>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</si>
  <si>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</si>
  <si>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</si>
  <si>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</si>
  <si>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</si>
  <si>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</si>
  <si>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</si>
  <si>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</si>
  <si>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</si>
  <si>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</si>
  <si>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</si>
  <si>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</si>
  <si>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</si>
  <si>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</si>
  <si>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</si>
  <si>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</si>
  <si>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</si>
  <si>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</si>
  <si>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</si>
  <si>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</si>
  <si>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</si>
  <si>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</si>
  <si>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</si>
  <si>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</si>
  <si>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</si>
  <si>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</si>
  <si>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</si>
  <si>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</si>
  <si>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</si>
  <si>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</si>
  <si>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</si>
  <si>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</si>
  <si>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</si>
  <si>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</si>
  <si>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</si>
  <si>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</si>
  <si>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</si>
  <si>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</si>
  <si>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</si>
  <si>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</si>
  <si>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</si>
  <si>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</si>
  <si>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</si>
  <si>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</si>
  <si>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</si>
  <si>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</si>
  <si>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</si>
  <si>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</si>
  <si>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</si>
  <si>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</si>
  <si>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</si>
  <si>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</si>
  <si>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</si>
  <si>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</si>
  <si>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</si>
  <si>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</si>
  <si>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</si>
  <si>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</si>
  <si>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</si>
  <si>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</si>
  <si>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</si>
  <si>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</si>
  <si>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</si>
  <si>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</si>
  <si>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</si>
  <si>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</si>
  <si>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</si>
  <si>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</si>
  <si>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</si>
  <si>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</si>
  <si>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</si>
  <si>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</si>
  <si>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</si>
  <si>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</si>
  <si>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</si>
  <si>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</si>
  <si>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</si>
  <si>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</si>
  <si>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</si>
  <si>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</si>
  <si>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</si>
  <si>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</si>
  <si>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</si>
  <si>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</si>
  <si>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</si>
  <si>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</si>
  <si>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</si>
  <si>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</si>
  <si>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</si>
  <si>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</si>
  <si>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</si>
  <si>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</si>
  <si>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</si>
  <si>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</si>
  <si>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</si>
  <si>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</si>
  <si>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</si>
  <si>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</si>
  <si>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</si>
  <si>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</si>
  <si>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</si>
  <si>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</si>
  <si>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</si>
  <si>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</si>
  <si>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</si>
  <si>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</si>
  <si>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</si>
  <si>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</si>
  <si>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</si>
  <si>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</si>
  <si>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</si>
  <si>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</si>
  <si>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</si>
  <si>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</si>
  <si>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</si>
  <si>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</si>
  <si>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</si>
  <si>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</si>
  <si>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</si>
  <si>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</si>
  <si>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</si>
  <si>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</si>
  <si>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</si>
  <si>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</si>
  <si>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</si>
  <si>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</si>
  <si>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</si>
  <si>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</si>
  <si>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</si>
  <si>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</si>
  <si>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</si>
  <si>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</si>
  <si>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</si>
  <si>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</si>
  <si>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</si>
  <si>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</si>
  <si>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</si>
  <si>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</si>
  <si>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</si>
  <si>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</si>
  <si>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</si>
  <si>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</si>
  <si>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</si>
  <si>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</si>
  <si>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</si>
  <si>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</si>
  <si>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</si>
  <si>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</si>
  <si>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</si>
  <si>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</si>
  <si>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</si>
  <si>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</si>
  <si>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</si>
  <si>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</si>
  <si>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</si>
  <si>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</si>
  <si>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</si>
  <si>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</si>
  <si>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</si>
  <si>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</si>
  <si>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</si>
  <si>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</si>
  <si>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</si>
  <si>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</si>
  <si>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</si>
  <si>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</si>
  <si>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</si>
  <si>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</si>
  <si>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</si>
  <si>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</si>
  <si>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</si>
  <si>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</si>
  <si>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</si>
  <si>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</si>
  <si>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</si>
  <si>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</si>
  <si>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</si>
  <si>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</si>
  <si>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</si>
  <si>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</si>
  <si>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</si>
  <si>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</si>
  <si>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</si>
  <si>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</si>
  <si>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</si>
  <si>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</si>
  <si>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</si>
  <si>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</si>
  <si>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</si>
  <si>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</si>
  <si>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</si>
  <si>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</si>
  <si>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</si>
  <si>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</si>
  <si>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</si>
  <si>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</si>
  <si>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</si>
  <si>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</si>
  <si>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</si>
  <si>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</si>
  <si>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</si>
  <si>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</si>
  <si>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</si>
  <si>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</si>
  <si>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</si>
  <si>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</si>
  <si>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</si>
  <si>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</si>
  <si>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</si>
  <si>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</si>
  <si>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</si>
  <si>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</si>
  <si>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</si>
  <si>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</si>
  <si>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</si>
  <si>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</si>
  <si>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</si>
  <si>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</si>
  <si>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</si>
  <si>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</si>
  <si>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</si>
  <si>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</si>
  <si>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</si>
  <si>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</si>
  <si>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</si>
  <si>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</si>
  <si>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</si>
  <si>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</si>
  <si>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</si>
  <si>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</si>
  <si>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</si>
  <si>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</si>
  <si>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</si>
  <si>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</si>
  <si>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</si>
  <si>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</si>
  <si>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</si>
  <si>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</si>
  <si>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</si>
  <si>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</si>
  <si>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</si>
  <si>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</si>
  <si>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</si>
  <si>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</si>
  <si>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</si>
  <si>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</si>
  <si>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</si>
  <si>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</si>
  <si>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</si>
  <si>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</si>
  <si>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</si>
  <si>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</si>
  <si>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</si>
  <si>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</si>
  <si>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</si>
  <si>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</si>
  <si>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</si>
  <si>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</si>
  <si>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</si>
  <si>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</si>
  <si>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</si>
  <si>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</si>
  <si>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</si>
  <si>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</si>
  <si>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</si>
  <si>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</si>
  <si>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</si>
  <si>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</si>
  <si>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</si>
  <si>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</si>
  <si>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</si>
  <si>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</si>
  <si>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</si>
  <si>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</si>
  <si>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</si>
  <si>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</si>
  <si>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</si>
  <si>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</si>
  <si>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</si>
  <si>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</si>
  <si>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</si>
  <si>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</si>
  <si>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</si>
  <si>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</si>
  <si>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</si>
  <si>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</si>
  <si>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</si>
  <si>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</si>
  <si>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</si>
  <si>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</si>
  <si>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</si>
  <si>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</si>
  <si>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</si>
  <si>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</si>
  <si>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</si>
  <si>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</si>
  <si>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</si>
  <si>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</si>
  <si>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</si>
  <si>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</si>
  <si>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</si>
  <si>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</si>
  <si>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</si>
  <si>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</si>
  <si>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</si>
  <si>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</si>
  <si>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</si>
  <si>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</si>
  <si>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</si>
  <si>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</si>
  <si>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</si>
  <si>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</si>
  <si>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</si>
  <si>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</si>
  <si>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</si>
  <si>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</si>
  <si>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</si>
  <si>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</si>
  <si>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</si>
  <si>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</si>
  <si>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</si>
  <si>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</si>
  <si>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</si>
  <si>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</si>
  <si>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</si>
  <si>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</si>
  <si>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</si>
  <si>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</si>
  <si>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</si>
  <si>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</si>
  <si>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</si>
  <si>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</si>
  <si>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</si>
  <si>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</si>
  <si>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</si>
  <si>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</si>
  <si>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</si>
  <si>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</si>
  <si>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</si>
  <si>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</si>
  <si>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</si>
  <si>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</si>
  <si>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</si>
  <si>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</si>
  <si>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</si>
  <si>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</si>
  <si>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</si>
  <si>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</si>
  <si>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</si>
  <si>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</si>
  <si>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</si>
  <si>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</si>
  <si>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</si>
  <si>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</si>
  <si>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</si>
  <si>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</si>
  <si>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</si>
  <si>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</si>
  <si>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</si>
  <si>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</si>
  <si>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</si>
  <si>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</si>
  <si>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</si>
  <si>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</si>
  <si>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</si>
  <si>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</si>
  <si>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</si>
  <si>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</si>
  <si>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</si>
  <si>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</si>
  <si>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</si>
  <si>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</si>
  <si>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</si>
  <si>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</si>
  <si>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</si>
  <si>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</si>
  <si>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</si>
  <si>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</si>
  <si>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</si>
  <si>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</si>
  <si>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</si>
  <si>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</si>
  <si>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</si>
  <si>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</si>
  <si>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</si>
  <si>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</si>
  <si>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</si>
  <si>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</si>
  <si>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</si>
  <si>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</si>
  <si>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</si>
  <si>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</si>
  <si>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</si>
  <si>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</si>
  <si>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</si>
  <si>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</si>
  <si>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</si>
  <si>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</si>
  <si>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</si>
  <si>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</si>
  <si>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</si>
  <si>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</si>
  <si>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</si>
  <si>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</si>
  <si>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</si>
  <si>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</si>
  <si>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</si>
  <si>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</si>
  <si>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</si>
  <si>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</si>
  <si>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</si>
  <si>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</si>
  <si>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</si>
  <si>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</si>
  <si>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</si>
  <si>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</si>
  <si>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</si>
  <si>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</si>
  <si>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</si>
  <si>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</si>
  <si>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</si>
  <si>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</si>
  <si>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</si>
  <si>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</si>
  <si>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</si>
  <si>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</si>
  <si>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</si>
  <si>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</si>
  <si>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</si>
  <si>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</si>
  <si>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</si>
  <si>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</si>
  <si>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</si>
  <si>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</si>
  <si>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</si>
  <si>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</si>
  <si>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</si>
  <si>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</si>
  <si>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</si>
  <si>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</si>
  <si>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</si>
  <si>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</si>
  <si>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</si>
  <si>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</si>
  <si>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</si>
  <si>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</si>
  <si>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</si>
  <si>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</si>
  <si>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</si>
  <si>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</si>
  <si>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</si>
  <si>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</si>
  <si>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</si>
  <si>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</si>
  <si>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</si>
  <si>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</si>
  <si>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</si>
  <si>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</si>
  <si>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</si>
  <si>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</si>
  <si>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</si>
  <si>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</si>
  <si>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</si>
  <si>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</si>
  <si>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</si>
  <si>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</si>
  <si>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</si>
  <si>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</si>
  <si>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</si>
  <si>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</si>
  <si>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</si>
  <si>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</si>
  <si>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</si>
  <si>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</si>
  <si>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</si>
  <si>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</si>
  <si>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</si>
  <si>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</si>
  <si>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</si>
  <si>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</si>
  <si>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</si>
  <si>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</si>
  <si>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</si>
  <si>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</si>
  <si>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</si>
  <si>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</si>
  <si>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</si>
  <si>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</si>
  <si>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</si>
  <si>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</si>
  <si>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</si>
  <si>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</si>
  <si>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</si>
  <si>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</si>
  <si>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</si>
  <si>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</si>
  <si>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</si>
  <si>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</si>
  <si>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</si>
  <si>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</si>
  <si>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</si>
  <si>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</si>
  <si>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</si>
  <si>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</si>
  <si>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</si>
  <si>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</si>
  <si>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</si>
  <si>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</si>
  <si>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</si>
  <si>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</si>
  <si>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</si>
  <si>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</si>
  <si>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</si>
  <si>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</si>
  <si>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</si>
  <si>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</si>
  <si>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</si>
  <si>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</si>
  <si>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</si>
  <si>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</si>
  <si>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</si>
  <si>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</si>
  <si>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</si>
  <si>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</si>
  <si>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</si>
  <si>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</si>
  <si>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</si>
  <si>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</si>
  <si>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</si>
  <si>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</si>
  <si>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</si>
  <si>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</si>
  <si>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</si>
  <si>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</si>
  <si>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</si>
  <si>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</si>
  <si>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</si>
  <si>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</si>
  <si>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</si>
  <si>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</si>
  <si>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</si>
  <si>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</si>
  <si>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</si>
  <si>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</si>
  <si>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</si>
  <si>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</si>
  <si>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</si>
  <si>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</si>
  <si>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</si>
  <si>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</si>
  <si>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</si>
  <si>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</si>
  <si>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</si>
  <si>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</si>
  <si>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</si>
  <si>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</si>
  <si>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</si>
  <si>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</si>
  <si>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</si>
  <si>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</si>
  <si>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</si>
  <si>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</si>
  <si>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</si>
  <si>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</si>
  <si>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</si>
  <si>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</si>
  <si>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</si>
  <si>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</si>
  <si>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</si>
  <si>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</si>
  <si>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</si>
  <si>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</si>
  <si>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</si>
  <si>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</si>
  <si>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</si>
  <si>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</si>
  <si>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</si>
  <si>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</si>
  <si>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</si>
  <si>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</si>
  <si>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</si>
  <si>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</si>
  <si>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</si>
  <si>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</si>
  <si>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</si>
  <si>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</si>
  <si>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</si>
  <si>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</si>
  <si>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</si>
  <si>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</si>
  <si>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</si>
  <si>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</si>
  <si>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</si>
  <si>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</si>
  <si>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</si>
  <si>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</si>
  <si>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</si>
  <si>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</si>
  <si>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</si>
  <si>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</si>
  <si>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</si>
  <si>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</si>
  <si>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</si>
  <si>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</si>
  <si>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</si>
  <si>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</si>
  <si>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</si>
  <si>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</si>
  <si>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</si>
  <si>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</si>
  <si>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</si>
  <si>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</si>
  <si>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</si>
  <si>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</si>
  <si>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</si>
  <si>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</si>
  <si>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</si>
  <si>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</si>
  <si>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</si>
  <si>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</si>
  <si>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</si>
  <si>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</si>
  <si>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</si>
  <si>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</si>
  <si>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</si>
  <si>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</si>
  <si>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</si>
  <si>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</si>
  <si>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</si>
  <si>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</si>
  <si>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</si>
  <si>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</si>
  <si>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</si>
  <si>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</si>
  <si>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</si>
  <si>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</si>
  <si>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</si>
  <si>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</si>
  <si>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</si>
  <si>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</si>
  <si>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</si>
  <si>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</si>
  <si>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</si>
  <si>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</si>
  <si>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</si>
  <si>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</si>
  <si>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</si>
  <si>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</si>
  <si>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</si>
  <si>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</si>
  <si>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</si>
  <si>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</si>
  <si>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</si>
  <si>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</si>
  <si>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</si>
  <si>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</si>
  <si>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</si>
  <si>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</si>
  <si>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</si>
  <si>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</si>
  <si>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</si>
  <si>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</si>
  <si>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</si>
  <si>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</si>
  <si>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</si>
  <si>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</si>
  <si>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</si>
  <si>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</si>
  <si>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</si>
  <si>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</si>
  <si>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</si>
  <si>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</si>
  <si>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</si>
  <si>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</si>
  <si>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</si>
  <si>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</si>
  <si>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</si>
  <si>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</si>
  <si>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</si>
  <si>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</si>
  <si>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</si>
  <si>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</si>
  <si>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</si>
  <si>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</si>
  <si>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</si>
  <si>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</si>
  <si>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</si>
  <si>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</si>
  <si>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</si>
  <si>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</si>
  <si>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</si>
  <si>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</si>
  <si>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</si>
  <si>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</si>
  <si>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</si>
  <si>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</si>
  <si>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</si>
  <si>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</si>
  <si>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</si>
  <si>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</si>
  <si>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</si>
  <si>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</si>
  <si>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</si>
  <si>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</si>
  <si>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</si>
  <si>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</si>
  <si>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</si>
  <si>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</si>
  <si>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</si>
  <si>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</si>
  <si>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</si>
  <si>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</si>
  <si>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</si>
  <si>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</si>
  <si>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</si>
  <si>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</si>
  <si>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</si>
  <si>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</si>
  <si>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</si>
  <si>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</si>
  <si>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</si>
  <si>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</si>
  <si>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</si>
  <si>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</si>
  <si>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</si>
  <si>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</si>
  <si>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</si>
  <si>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</si>
  <si>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</si>
  <si>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</si>
  <si>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</si>
  <si>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</si>
  <si>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</si>
  <si>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</si>
  <si>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</si>
  <si>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</si>
  <si>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</si>
  <si>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</si>
  <si>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</si>
  <si>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</si>
  <si>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</si>
  <si>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</si>
  <si>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</si>
  <si>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</si>
  <si>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</si>
  <si>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</si>
  <si>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</si>
  <si>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</si>
  <si>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</si>
  <si>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</si>
  <si>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</si>
  <si>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</si>
  <si>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</si>
  <si>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</si>
  <si>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</si>
  <si>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</si>
  <si>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</si>
  <si>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</si>
  <si>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</si>
  <si>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</si>
  <si>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</si>
  <si>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</si>
  <si>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</si>
  <si>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</si>
  <si>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</si>
  <si>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</si>
  <si>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</si>
  <si>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</si>
  <si>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</si>
  <si>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</si>
  <si>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</si>
  <si>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</si>
  <si>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</si>
  <si>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</si>
  <si>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</si>
  <si>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</si>
  <si>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</si>
  <si>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</si>
  <si>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</si>
  <si>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</si>
  <si>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</si>
  <si>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</si>
  <si>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</si>
  <si>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</si>
  <si>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</si>
  <si>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</si>
  <si>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</si>
  <si>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</si>
  <si>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</si>
  <si>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</si>
  <si>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</si>
  <si>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</si>
  <si>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</si>
  <si>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</si>
  <si>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</si>
  <si>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</si>
  <si>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</si>
  <si>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</si>
  <si>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</si>
  <si>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</si>
  <si>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</si>
  <si>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</si>
  <si>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</si>
  <si>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</si>
  <si>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</si>
  <si>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</si>
  <si>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</si>
  <si>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</si>
  <si>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</si>
  <si>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</si>
  <si>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</si>
  <si>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</si>
  <si>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</si>
  <si>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</si>
  <si>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</si>
  <si>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</si>
  <si>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</si>
  <si>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</si>
  <si>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</si>
  <si>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</si>
  <si>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</si>
  <si>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</si>
  <si>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</si>
  <si>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</si>
  <si>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</si>
  <si>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</si>
  <si>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</si>
  <si>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</si>
  <si>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</si>
  <si>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</si>
  <si>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</si>
  <si>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</si>
  <si>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</si>
  <si>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</si>
  <si>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</si>
  <si>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</si>
  <si>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</si>
  <si>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</si>
  <si>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</si>
  <si>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</si>
  <si>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</si>
  <si>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</si>
  <si>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</si>
  <si>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</si>
  <si>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</si>
  <si>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</si>
  <si>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</si>
  <si>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</si>
  <si>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</si>
  <si>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</si>
  <si>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</si>
  <si>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</si>
  <si>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</si>
  <si>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</si>
  <si>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</si>
  <si>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</si>
  <si>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</si>
  <si>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</si>
  <si>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</si>
  <si>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</si>
  <si>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</si>
  <si>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</si>
  <si>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</si>
  <si>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</si>
  <si>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</si>
  <si>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</si>
  <si>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</si>
  <si>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</si>
  <si>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</si>
  <si>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</si>
  <si>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</si>
  <si>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</si>
  <si>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</si>
  <si>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</si>
  <si>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</si>
  <si>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</si>
  <si>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</si>
  <si>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</si>
  <si>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</si>
  <si>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</si>
  <si>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</si>
  <si>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</si>
  <si>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</si>
  <si>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</si>
  <si>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</si>
  <si>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</si>
  <si>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</si>
  <si>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</si>
  <si>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</si>
  <si>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</si>
  <si>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</si>
  <si>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</si>
  <si>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</si>
  <si>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</si>
  <si>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</si>
  <si>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</si>
  <si>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</si>
  <si>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</si>
  <si>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</si>
  <si>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</si>
  <si>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</si>
  <si>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</si>
  <si>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</si>
  <si>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</si>
  <si>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</si>
  <si>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</si>
  <si>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</si>
  <si>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</si>
  <si>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</si>
  <si>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</si>
  <si>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</si>
  <si>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</si>
  <si>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</si>
  <si>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</si>
  <si>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</si>
  <si>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</si>
  <si>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</si>
  <si>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</si>
  <si>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</si>
  <si>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</si>
  <si>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</si>
  <si>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</si>
  <si>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</si>
  <si>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</si>
  <si>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</si>
  <si>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</si>
  <si>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</si>
  <si>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</si>
  <si>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</si>
  <si>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</si>
  <si>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</si>
  <si>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</si>
  <si>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</si>
  <si>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</si>
  <si>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</si>
  <si>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</si>
  <si>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</si>
  <si>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</si>
  <si>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</si>
  <si>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</si>
  <si>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</si>
  <si>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</si>
  <si>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</si>
  <si>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</si>
  <si>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</si>
  <si>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</si>
  <si>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</si>
  <si>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</si>
  <si>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</si>
  <si>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</si>
  <si>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</si>
  <si>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</si>
  <si>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</si>
  <si>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</si>
  <si>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</si>
  <si>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</si>
  <si>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</si>
  <si>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</si>
  <si>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</si>
  <si>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</si>
  <si>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</si>
  <si>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</si>
  <si>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</si>
  <si>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</si>
  <si>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</si>
  <si>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</si>
  <si>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</si>
  <si>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</si>
  <si>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</si>
  <si>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</si>
  <si>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</si>
  <si>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</si>
  <si>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</si>
  <si>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</si>
  <si>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</si>
  <si>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</si>
  <si>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</si>
  <si>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</si>
  <si>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</si>
  <si>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</si>
  <si>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</si>
  <si>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</si>
  <si>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</si>
  <si>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</si>
  <si>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</si>
  <si>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</si>
  <si>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</si>
  <si>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</si>
  <si>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</si>
  <si>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</si>
  <si>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</si>
  <si>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</si>
  <si>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</si>
  <si>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</si>
  <si>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</si>
  <si>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</si>
  <si>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</si>
  <si>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</si>
  <si>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</si>
  <si>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</si>
  <si>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</si>
  <si>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</si>
  <si>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</si>
  <si>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</si>
  <si>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</si>
  <si>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</si>
  <si>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</si>
  <si>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</si>
  <si>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</si>
  <si>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</si>
  <si>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</si>
  <si>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</si>
  <si>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</si>
  <si>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</si>
  <si>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</si>
  <si>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</si>
  <si>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</si>
  <si>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</si>
  <si>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</si>
  <si>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</si>
  <si>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</si>
  <si>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</si>
  <si>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</si>
  <si>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</si>
  <si>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</si>
  <si>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</si>
  <si>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</si>
  <si>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</si>
  <si>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</si>
  <si>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</si>
  <si>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</si>
  <si>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</si>
  <si>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</si>
  <si>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</si>
  <si>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</si>
  <si>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</si>
  <si>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</si>
  <si>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</si>
  <si>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</si>
  <si>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</si>
  <si>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</si>
  <si>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</si>
  <si>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</si>
  <si>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</si>
  <si>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</si>
  <si>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</si>
  <si>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</si>
  <si>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</si>
  <si>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</si>
  <si>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</si>
  <si>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</si>
  <si>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</si>
  <si>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</si>
  <si>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</si>
  <si>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</si>
  <si>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</si>
  <si>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</si>
  <si>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</si>
  <si>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</si>
  <si>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</si>
  <si>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</si>
  <si>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</si>
  <si>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</si>
  <si>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</si>
  <si>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</si>
  <si>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</si>
  <si>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</si>
  <si>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</si>
  <si>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</si>
  <si>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</si>
  <si>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</si>
  <si>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</si>
  <si>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</si>
  <si>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</si>
  <si>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</si>
  <si>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</si>
  <si>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</si>
  <si>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</si>
  <si>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</si>
  <si>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</si>
  <si>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</si>
  <si>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</si>
  <si>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</si>
  <si>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</si>
  <si>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</si>
  <si>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</si>
  <si>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</si>
  <si>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</si>
  <si>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</si>
  <si>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</si>
  <si>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</si>
  <si>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</si>
  <si>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</si>
  <si>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</si>
  <si>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</si>
  <si>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</si>
  <si>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</si>
  <si>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</si>
  <si>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</si>
  <si>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</si>
  <si>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</si>
  <si>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</si>
  <si>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</si>
  <si>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</si>
  <si>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</si>
  <si>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</si>
  <si>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</si>
  <si>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</si>
  <si>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</si>
  <si>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</si>
  <si>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</si>
  <si>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</si>
  <si>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</si>
  <si>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</si>
  <si>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</si>
  <si>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</si>
  <si>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</si>
  <si>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</si>
  <si>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</si>
  <si>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</si>
  <si>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</si>
  <si>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</si>
  <si>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</si>
  <si>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</si>
  <si>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</si>
  <si>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</si>
  <si>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</si>
  <si>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</si>
  <si>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</si>
  <si>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</si>
  <si>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</si>
  <si>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</si>
  <si>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</si>
  <si>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</si>
  <si>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</si>
  <si>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</si>
  <si>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</si>
  <si>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</si>
  <si>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</si>
  <si>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</si>
  <si>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</si>
  <si>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</si>
  <si>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</si>
  <si>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</si>
  <si>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</si>
  <si>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</si>
  <si>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</si>
  <si>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</si>
  <si>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</si>
  <si>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</si>
  <si>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</si>
  <si>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</si>
  <si>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</si>
  <si>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</si>
  <si>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</si>
  <si>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</si>
  <si>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</si>
  <si>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</si>
  <si>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</si>
  <si>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</si>
  <si>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</si>
  <si>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</si>
  <si>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</si>
  <si>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</si>
  <si>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</si>
  <si>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</si>
  <si>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</si>
  <si>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</si>
  <si>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</si>
  <si>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</si>
  <si>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</si>
  <si>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</si>
  <si>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</si>
  <si>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</si>
  <si>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</si>
  <si>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</si>
  <si>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</si>
  <si>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</si>
  <si>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</si>
  <si>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</si>
  <si>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</si>
  <si>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</si>
  <si>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</si>
  <si>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</si>
  <si>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</si>
  <si>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</si>
  <si>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</si>
  <si>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</si>
  <si>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</si>
  <si>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</si>
  <si>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</si>
  <si>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</si>
  <si>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</si>
  <si>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</si>
  <si>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</si>
  <si>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</si>
  <si>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</si>
  <si>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</si>
  <si>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</si>
  <si>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</si>
  <si>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</si>
  <si>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</si>
  <si>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</si>
  <si>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</si>
  <si>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</si>
  <si>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</si>
  <si>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</si>
  <si>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</si>
  <si>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</si>
  <si>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</si>
  <si>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</si>
  <si>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</si>
  <si>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</si>
  <si>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</si>
  <si>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</si>
  <si>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</si>
  <si>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</si>
  <si>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</si>
  <si>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</si>
  <si>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</si>
  <si>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</si>
  <si>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</si>
  <si>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</si>
  <si>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</si>
  <si>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</si>
  <si>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</si>
  <si>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</si>
  <si>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</si>
  <si>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</si>
  <si>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</si>
  <si>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</si>
  <si>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</si>
  <si>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</si>
  <si>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</si>
  <si>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</si>
  <si>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</si>
  <si>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</si>
  <si>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</si>
  <si>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</si>
  <si>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</si>
  <si>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</si>
  <si>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</si>
  <si>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</si>
  <si>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</si>
  <si>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</si>
  <si>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</si>
  <si>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</si>
  <si>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</si>
  <si>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</si>
  <si>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</si>
  <si>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</si>
  <si>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</si>
  <si>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</si>
  <si>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</si>
  <si>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</si>
  <si>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</si>
  <si>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</si>
  <si>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</si>
  <si>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</si>
  <si>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</si>
  <si>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</si>
  <si>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</si>
  <si>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</si>
  <si>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</si>
  <si>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</si>
  <si>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</si>
  <si>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</si>
  <si>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</si>
  <si>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</si>
  <si>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</si>
  <si>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</si>
  <si>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</si>
  <si>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</si>
  <si>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</si>
  <si>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</si>
  <si>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</si>
  <si>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</si>
  <si>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</si>
  <si>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</si>
  <si>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</si>
  <si>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</si>
  <si>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</si>
  <si>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</si>
  <si>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</si>
  <si>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</si>
  <si>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</si>
  <si>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</si>
  <si>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</si>
  <si>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</si>
  <si>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</si>
  <si>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</si>
  <si>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</si>
  <si>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</si>
  <si>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</si>
  <si>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</si>
  <si>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</si>
  <si>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</si>
  <si>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</si>
  <si>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</si>
  <si>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</si>
  <si>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</si>
  <si>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</si>
  <si>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</si>
  <si>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</si>
  <si>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</si>
  <si>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</si>
  <si>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</si>
  <si>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</si>
  <si>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</si>
  <si>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</si>
  <si>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</si>
  <si>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</si>
  <si>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</si>
  <si>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</si>
  <si>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</si>
  <si>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</si>
  <si>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</si>
  <si>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</si>
  <si>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</si>
  <si>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</si>
  <si>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</si>
  <si>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</si>
  <si>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</si>
  <si>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</si>
  <si>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</si>
  <si>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</si>
  <si>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</si>
  <si>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</si>
  <si>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</si>
  <si>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</si>
  <si>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</si>
  <si>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</si>
  <si>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</si>
  <si>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</si>
  <si>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</si>
  <si>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</si>
  <si>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</si>
  <si>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</si>
  <si>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</si>
  <si>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</si>
  <si>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</si>
  <si>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</si>
  <si>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</si>
  <si>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</si>
  <si>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</si>
  <si>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</si>
  <si>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</si>
  <si>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</si>
  <si>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</si>
  <si>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</si>
  <si>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</si>
  <si>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</si>
  <si>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</si>
  <si>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</si>
  <si>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</si>
  <si>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</si>
  <si>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</si>
  <si>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</si>
  <si>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</si>
  <si>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</si>
  <si>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</si>
  <si>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</si>
  <si>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</si>
  <si>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</si>
  <si>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</si>
  <si>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</si>
  <si>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</si>
  <si>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</si>
  <si>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</si>
  <si>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</si>
  <si>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</si>
  <si>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</si>
  <si>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</si>
  <si>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</si>
  <si>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</si>
  <si>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</si>
  <si>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</si>
  <si>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</si>
  <si>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</si>
  <si>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</si>
  <si>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</si>
  <si>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</si>
  <si>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</si>
  <si>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</si>
  <si>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</si>
  <si>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</si>
  <si>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</si>
  <si>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</si>
  <si>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</si>
  <si>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</si>
  <si>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</si>
  <si>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</si>
  <si>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</si>
  <si>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</si>
  <si>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</si>
  <si>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</si>
  <si>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</si>
  <si>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</si>
  <si>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</si>
  <si>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</si>
  <si>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</si>
  <si>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</si>
  <si>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</si>
  <si>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</si>
  <si>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</si>
  <si>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</si>
  <si>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</si>
  <si>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</si>
  <si>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</si>
  <si>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</si>
  <si>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</si>
  <si>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</si>
  <si>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</si>
  <si>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</si>
  <si>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</si>
  <si>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</si>
  <si>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</si>
  <si>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</si>
  <si>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</si>
  <si>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</si>
  <si>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</si>
  <si>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</si>
  <si>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</si>
  <si>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</si>
  <si>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</si>
  <si>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</si>
  <si>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</si>
  <si>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</si>
  <si>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</si>
  <si>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</si>
  <si>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</si>
  <si>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</si>
  <si>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</si>
  <si>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</si>
  <si>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</si>
  <si>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</si>
  <si>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</si>
  <si>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</si>
  <si>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</si>
  <si>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</si>
  <si>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</si>
  <si>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</si>
  <si>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</si>
  <si>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</si>
  <si>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</si>
  <si>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</si>
  <si>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</si>
  <si>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</si>
  <si>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</si>
  <si>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</si>
  <si>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</si>
  <si>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</si>
  <si>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</si>
  <si>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</si>
  <si>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</si>
  <si>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</si>
  <si>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</si>
  <si>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</si>
  <si>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</si>
  <si>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</si>
  <si>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</si>
  <si>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</si>
  <si>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</si>
  <si>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</si>
  <si>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</si>
  <si>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</si>
  <si>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</si>
  <si>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</si>
  <si>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</si>
  <si>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</si>
  <si>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</si>
  <si>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</si>
  <si>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</si>
  <si>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</si>
  <si>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</si>
  <si>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</si>
  <si>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</si>
  <si>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</si>
  <si>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</si>
  <si>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</si>
  <si>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</si>
  <si>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</si>
  <si>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</si>
  <si>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</si>
  <si>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</si>
  <si>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</si>
  <si>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</si>
  <si>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</si>
  <si>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</si>
  <si>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</si>
  <si>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</si>
  <si>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</si>
  <si>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</si>
  <si>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</si>
  <si>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</si>
  <si>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</si>
  <si>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</si>
  <si>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</si>
  <si>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</si>
  <si>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</si>
  <si>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</si>
  <si>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</si>
  <si>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</si>
  <si>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</si>
  <si>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</si>
  <si>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</si>
  <si>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</si>
  <si>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</si>
  <si>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</si>
  <si>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</si>
  <si>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</si>
  <si>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</si>
  <si>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</si>
  <si>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</si>
  <si>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</si>
  <si>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</si>
  <si>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</si>
  <si>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</si>
  <si>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</si>
  <si>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</si>
  <si>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</si>
  <si>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</si>
  <si>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</si>
  <si>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</si>
  <si>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</si>
  <si>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</si>
  <si>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</si>
  <si>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</si>
  <si>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</si>
  <si>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</si>
  <si>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</si>
  <si>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</si>
  <si>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</si>
  <si>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</si>
  <si>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</si>
  <si>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</si>
  <si>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</si>
  <si>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</si>
  <si>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</si>
  <si>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</si>
  <si>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</si>
  <si>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</si>
  <si>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</si>
  <si>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</si>
  <si>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</si>
  <si>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</si>
  <si>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</si>
  <si>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</si>
  <si>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</si>
  <si>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</si>
  <si>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</si>
  <si>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</si>
  <si>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</si>
  <si>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</si>
  <si>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</si>
  <si>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</si>
  <si>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</si>
  <si>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</si>
  <si>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</si>
  <si>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</si>
  <si>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</si>
  <si>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</si>
  <si>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</si>
  <si>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</si>
  <si>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</si>
  <si>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</si>
  <si>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</si>
  <si>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</si>
  <si>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</si>
  <si>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</si>
  <si>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</si>
  <si>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</si>
  <si>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</si>
  <si>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</si>
  <si>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</si>
  <si>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</si>
  <si>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</si>
  <si>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</si>
  <si>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</si>
  <si>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</si>
  <si>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</si>
  <si>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</si>
  <si>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</si>
  <si>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</si>
  <si>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</si>
  <si>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</si>
  <si>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</si>
  <si>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</si>
  <si>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</si>
  <si>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</si>
  <si>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</si>
  <si>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</si>
  <si>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</si>
  <si>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</si>
  <si>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</si>
  <si>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</si>
  <si>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</si>
  <si>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</si>
  <si>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</si>
  <si>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</si>
  <si>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</si>
  <si>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</si>
  <si>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</si>
  <si>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</si>
  <si>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</si>
  <si>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</si>
  <si>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</si>
  <si>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</si>
  <si>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</si>
  <si>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</si>
  <si>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</si>
  <si>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</si>
  <si>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</si>
  <si>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</si>
  <si>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</si>
  <si>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</si>
  <si>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</si>
  <si>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</si>
  <si>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</si>
  <si>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</si>
  <si>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</si>
  <si>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</si>
  <si>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</si>
  <si>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</si>
  <si>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</si>
  <si>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</si>
  <si>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</si>
  <si>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</si>
  <si>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</si>
  <si>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</si>
  <si>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</si>
  <si>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</si>
  <si>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</si>
  <si>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</si>
  <si>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</si>
  <si>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</si>
  <si>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</si>
  <si>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</si>
  <si>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</si>
  <si>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</si>
  <si>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</si>
  <si>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</si>
  <si>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</si>
  <si>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</si>
  <si>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</si>
  <si>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</si>
  <si>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</si>
  <si>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</si>
  <si>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</si>
  <si>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</si>
  <si>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</si>
  <si>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</si>
  <si>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</si>
  <si>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</si>
  <si>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</si>
  <si>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</si>
  <si>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</si>
  <si>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</si>
  <si>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</si>
  <si>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</si>
  <si>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</si>
  <si>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</si>
  <si>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</si>
  <si>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</si>
  <si>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</si>
  <si>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</si>
  <si>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</si>
  <si>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</si>
  <si>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</si>
  <si>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</si>
  <si>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</si>
  <si>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</si>
  <si>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</si>
  <si>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</si>
  <si>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</si>
  <si>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</si>
  <si>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</si>
  <si>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</si>
  <si>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</si>
  <si>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</si>
  <si>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</si>
  <si>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</si>
  <si>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</si>
  <si>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</si>
  <si>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</si>
  <si>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</si>
  <si>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</si>
  <si>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</si>
  <si>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</si>
  <si>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</si>
  <si>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</si>
  <si>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</si>
  <si>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</si>
  <si>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</si>
  <si>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</si>
  <si>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</si>
  <si>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</si>
  <si>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</si>
  <si>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</si>
  <si>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</si>
  <si>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</si>
  <si>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</si>
  <si>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</si>
  <si>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</si>
  <si>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</si>
  <si>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</si>
  <si>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</si>
  <si>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</si>
  <si>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</si>
  <si>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</si>
  <si>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</si>
  <si>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</si>
  <si>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</si>
  <si>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</si>
  <si>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</si>
  <si>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</si>
  <si>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</si>
  <si>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</si>
  <si>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</si>
  <si>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</si>
  <si>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</si>
  <si>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</si>
  <si>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</si>
  <si>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</si>
  <si>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</si>
  <si>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</si>
  <si>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</si>
  <si>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</si>
  <si>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</si>
  <si>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</si>
  <si>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</si>
  <si>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</si>
  <si>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</si>
  <si>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</si>
  <si>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</si>
  <si>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</si>
  <si>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</si>
  <si>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</si>
  <si>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</si>
  <si>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</si>
  <si>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</si>
  <si>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</si>
  <si>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</si>
  <si>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</si>
  <si>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</si>
  <si>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</si>
  <si>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</si>
  <si>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</si>
  <si>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</si>
  <si>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</si>
  <si>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</si>
  <si>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</si>
  <si>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</si>
  <si>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</si>
  <si>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</si>
  <si>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</si>
  <si>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</si>
  <si>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</si>
  <si>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</si>
  <si>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</si>
  <si>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</si>
  <si>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</si>
  <si>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</si>
  <si>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</si>
  <si>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</si>
  <si>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</si>
  <si>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</si>
  <si>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</si>
  <si>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</si>
  <si>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</si>
  <si>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</si>
  <si>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</si>
  <si>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</si>
  <si>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</si>
  <si>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</si>
  <si>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</si>
  <si>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</si>
  <si>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</si>
  <si>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</si>
  <si>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</si>
  <si>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</si>
  <si>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</si>
  <si>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</si>
  <si>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</si>
  <si>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</si>
  <si>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</si>
  <si>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</si>
  <si>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</si>
  <si>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</si>
  <si>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</si>
  <si>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</si>
  <si>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</si>
  <si>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</si>
  <si>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</si>
  <si>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</si>
  <si>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</si>
  <si>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</si>
  <si>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</si>
  <si>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</si>
  <si>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</si>
  <si>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</si>
  <si>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</si>
  <si>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</si>
  <si>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</si>
  <si>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</si>
  <si>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</si>
  <si>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</si>
  <si>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</si>
  <si>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</si>
  <si>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</si>
  <si>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</si>
  <si>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</si>
  <si>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</si>
  <si>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</si>
  <si>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</si>
  <si>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</si>
  <si>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</si>
  <si>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</si>
  <si>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</si>
  <si>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</si>
  <si>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</si>
  <si>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</si>
  <si>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</si>
  <si>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</si>
  <si>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</si>
  <si>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</si>
  <si>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</si>
  <si>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</si>
  <si>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</si>
  <si>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</si>
  <si>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</si>
  <si>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</si>
  <si>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</si>
  <si>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</si>
  <si>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</si>
  <si>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</si>
  <si>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</si>
  <si>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</si>
  <si>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</si>
  <si>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</si>
  <si>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</si>
  <si>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</si>
  <si>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</si>
  <si>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</si>
  <si>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</si>
  <si>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</si>
  <si>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</si>
  <si>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</si>
  <si>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</si>
  <si>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</si>
  <si>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</si>
  <si>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</si>
  <si>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</si>
  <si>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</si>
  <si>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</si>
  <si>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</si>
  <si>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</si>
  <si>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</si>
  <si>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</si>
  <si>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</si>
  <si>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</si>
  <si>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</si>
  <si>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</si>
  <si>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</si>
  <si>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</si>
  <si>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</si>
  <si>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</si>
  <si>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</si>
  <si>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</si>
  <si>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</si>
  <si>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</si>
  <si>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</si>
  <si>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</si>
  <si>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</si>
  <si>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</si>
  <si>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</si>
  <si>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</si>
  <si>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</si>
  <si>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</si>
  <si>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</si>
  <si>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</si>
  <si>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</si>
  <si>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</si>
  <si>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</si>
  <si>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</si>
  <si>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</si>
  <si>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</si>
  <si>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</si>
  <si>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</si>
  <si>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</si>
  <si>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</si>
  <si>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</si>
  <si>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</si>
  <si>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</si>
  <si>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</si>
  <si>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</si>
  <si>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</si>
  <si>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</si>
  <si>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</si>
  <si>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</si>
  <si>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</si>
  <si>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</si>
  <si>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</si>
  <si>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</si>
  <si>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</si>
  <si>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</si>
  <si>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</si>
  <si>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</si>
  <si>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</si>
  <si>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</si>
  <si>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</si>
  <si>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</si>
  <si>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</si>
  <si>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</si>
  <si>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</si>
  <si>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</si>
  <si>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</si>
  <si>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</si>
  <si>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</si>
  <si>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</si>
  <si>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</si>
  <si>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</si>
  <si>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</si>
  <si>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</si>
  <si>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</si>
  <si>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</si>
  <si>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</si>
  <si>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</si>
  <si>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</si>
  <si>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</si>
  <si>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</si>
  <si>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</si>
  <si>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</si>
  <si>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</si>
  <si>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</si>
  <si>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</si>
  <si>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</si>
  <si>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</si>
  <si>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</si>
  <si>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</si>
  <si>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</si>
  <si>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</si>
  <si>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</si>
  <si>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</si>
  <si>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</si>
  <si>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</si>
  <si>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</si>
  <si>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</si>
  <si>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</si>
  <si>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</si>
  <si>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</si>
  <si>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</si>
  <si>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</si>
  <si>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</si>
  <si>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</si>
  <si>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</si>
  <si>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</si>
  <si>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</si>
  <si>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</si>
  <si>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</si>
  <si>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</si>
  <si>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</si>
  <si>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</si>
  <si>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</si>
  <si>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</si>
  <si>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</si>
  <si>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</si>
  <si>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</si>
  <si>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</si>
  <si>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</si>
  <si>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</si>
  <si>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</si>
  <si>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</si>
  <si>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</si>
  <si>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</si>
  <si>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</si>
  <si>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</si>
  <si>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</si>
  <si>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</si>
  <si>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</si>
  <si>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</si>
  <si>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</si>
  <si>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</si>
  <si>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</si>
  <si>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</si>
  <si>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</si>
  <si>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</si>
  <si>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</si>
  <si>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</si>
  <si>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</si>
  <si>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</si>
  <si>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</si>
  <si>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</si>
  <si>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</si>
  <si>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</si>
  <si>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</si>
  <si>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</si>
  <si>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</si>
  <si>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</si>
  <si>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</si>
  <si>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</si>
  <si>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</si>
  <si>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</si>
  <si>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</si>
  <si>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</si>
  <si>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</si>
  <si>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</si>
  <si>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</si>
  <si>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</si>
  <si>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</si>
  <si>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</si>
  <si>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</si>
  <si>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</si>
  <si>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</si>
  <si>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</si>
  <si>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</si>
  <si>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</si>
  <si>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</si>
  <si>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</si>
  <si>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</si>
  <si>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</si>
  <si>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</si>
  <si>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</si>
  <si>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</si>
  <si>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</si>
  <si>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</si>
  <si>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</si>
  <si>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</si>
  <si>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</si>
  <si>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</si>
  <si>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</si>
  <si>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</si>
  <si>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</si>
  <si>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</si>
  <si>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</si>
  <si>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</si>
  <si>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</si>
  <si>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</si>
  <si>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</si>
  <si>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</si>
  <si>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</si>
  <si>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</si>
  <si>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</si>
  <si>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</si>
  <si>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</si>
  <si>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</si>
  <si>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</si>
  <si>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</si>
  <si>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</si>
  <si>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</si>
  <si>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</si>
  <si>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</si>
  <si>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</si>
  <si>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</si>
  <si>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</si>
  <si>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</si>
  <si>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</si>
  <si>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</si>
  <si>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</si>
  <si>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</si>
  <si>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</si>
  <si>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</si>
  <si>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</si>
  <si>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</si>
  <si>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</si>
  <si>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</si>
  <si>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</si>
  <si>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</si>
  <si>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</si>
  <si>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</si>
  <si>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</si>
  <si>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</si>
  <si>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</si>
  <si>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</si>
  <si>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</si>
  <si>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</si>
  <si>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</si>
  <si>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</si>
  <si>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</si>
  <si>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</si>
  <si>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</si>
  <si>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</si>
  <si>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</si>
  <si>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</si>
  <si>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</si>
  <si>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</si>
  <si>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</si>
  <si>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</si>
  <si>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</si>
  <si>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</si>
  <si>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</si>
  <si>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</si>
  <si>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</si>
  <si>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</si>
  <si>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</si>
  <si>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</si>
  <si>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</si>
  <si>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</si>
  <si>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</si>
  <si>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</si>
  <si>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</si>
  <si>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</si>
  <si>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</si>
  <si>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</si>
  <si>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</si>
  <si>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</si>
  <si>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</si>
  <si>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</si>
  <si>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</si>
  <si>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</si>
  <si>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</si>
  <si>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</si>
  <si>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</si>
  <si>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</si>
  <si>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</si>
  <si>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</si>
  <si>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</si>
  <si>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</si>
  <si>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</si>
  <si>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</si>
  <si>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</si>
  <si>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</si>
  <si>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</si>
  <si>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</si>
  <si>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</si>
  <si>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</si>
  <si>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</si>
  <si>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</si>
  <si>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</si>
  <si>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</si>
  <si>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</si>
  <si>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</si>
  <si>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</si>
  <si>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</si>
  <si>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</si>
  <si>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</si>
  <si>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</si>
  <si>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</si>
  <si>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</si>
  <si>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</si>
  <si>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</si>
  <si>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</si>
  <si>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</si>
  <si>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</si>
  <si>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</si>
  <si>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</si>
  <si>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</si>
  <si>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</si>
  <si>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</si>
  <si>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</si>
  <si>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</si>
  <si>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</si>
  <si>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</si>
  <si>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</si>
  <si>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</si>
  <si>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</si>
  <si>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</si>
  <si>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</si>
  <si>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</si>
  <si>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</si>
  <si>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</si>
  <si>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</si>
  <si>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</si>
  <si>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</si>
  <si>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</si>
  <si>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</si>
  <si>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</si>
  <si>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</si>
  <si>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</si>
  <si>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</si>
  <si>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</si>
  <si>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</si>
  <si>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</si>
  <si>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</si>
  <si>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</si>
  <si>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</si>
  <si>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</si>
  <si>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</si>
  <si>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</si>
  <si>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</si>
  <si>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</si>
  <si>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</si>
  <si>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</si>
  <si>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</si>
  <si>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</si>
  <si>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</si>
  <si>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</si>
  <si>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</si>
  <si>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</si>
  <si>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</si>
  <si>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</si>
  <si>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</si>
  <si>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</si>
  <si>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</si>
  <si>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</si>
  <si>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</si>
  <si>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</si>
  <si>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</si>
  <si>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</si>
  <si>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</si>
  <si>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</si>
  <si>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</si>
  <si>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</si>
  <si>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</si>
  <si>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</si>
  <si>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</si>
  <si>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</si>
  <si>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</si>
  <si>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</si>
  <si>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</si>
  <si>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</si>
  <si>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</si>
  <si>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</si>
  <si>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</si>
  <si>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</si>
  <si>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</si>
  <si>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</si>
  <si>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</si>
  <si>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</si>
  <si>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</si>
  <si>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</si>
  <si>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</si>
  <si>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</si>
  <si>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</si>
  <si>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</si>
  <si>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</si>
  <si>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</si>
  <si>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</si>
  <si>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</si>
  <si>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</si>
  <si>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</si>
  <si>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</si>
  <si>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</si>
  <si>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</si>
  <si>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</si>
  <si>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</si>
  <si>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</si>
  <si>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</si>
  <si>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</si>
  <si>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</si>
  <si>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</si>
  <si>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</si>
  <si>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</si>
  <si>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</si>
  <si>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</si>
  <si>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</si>
  <si>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</si>
  <si>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</si>
  <si>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</si>
  <si>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</si>
  <si>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</si>
  <si>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</si>
  <si>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</si>
  <si>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</si>
  <si>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</si>
  <si>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</si>
  <si>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</si>
  <si>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</si>
  <si>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</si>
  <si>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</si>
  <si>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</si>
  <si>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</si>
  <si>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</si>
  <si>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</si>
  <si>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</si>
  <si>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</si>
  <si>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</si>
  <si>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</si>
  <si>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</si>
  <si>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</si>
  <si>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</si>
  <si>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</si>
  <si>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</si>
  <si>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</si>
  <si>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</si>
  <si>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</si>
  <si>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</si>
  <si>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</si>
  <si>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</si>
  <si>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</si>
  <si>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</si>
  <si>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</si>
  <si>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</si>
  <si>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</si>
  <si>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</si>
  <si>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</si>
  <si>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</si>
  <si>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</si>
  <si>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</si>
  <si>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</si>
  <si>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</si>
  <si>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</si>
  <si>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</si>
  <si>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</si>
  <si>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</si>
  <si>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</si>
  <si>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</si>
  <si>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</si>
  <si>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</si>
  <si>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</si>
  <si>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</si>
  <si>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</si>
  <si>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</si>
  <si>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</si>
  <si>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</si>
  <si>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</si>
  <si>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</si>
  <si>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</si>
  <si>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</si>
  <si>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</si>
  <si>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</si>
  <si>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</si>
  <si>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</si>
  <si>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</si>
  <si>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</si>
  <si>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</si>
  <si>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</si>
  <si>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</si>
  <si>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</si>
  <si>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</si>
  <si>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</si>
  <si>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</si>
  <si>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</si>
  <si>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</si>
  <si>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</si>
  <si>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</si>
  <si>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</si>
  <si>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</si>
  <si>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</si>
  <si>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</si>
  <si>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</si>
  <si>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</si>
  <si>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</si>
  <si>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</si>
  <si>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</si>
  <si>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</si>
  <si>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</si>
  <si>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</si>
  <si>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</si>
  <si>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</si>
  <si>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</si>
  <si>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</si>
  <si>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</si>
  <si>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</si>
  <si>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</si>
  <si>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</si>
  <si>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</si>
  <si>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</si>
  <si>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</si>
  <si>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</si>
  <si>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</si>
  <si>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</si>
  <si>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</si>
  <si>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</si>
  <si>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</si>
  <si>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</si>
  <si>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</si>
  <si>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</si>
  <si>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</si>
  <si>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</si>
  <si>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</si>
  <si>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</si>
  <si>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</si>
  <si>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</si>
  <si>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</si>
  <si>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</si>
  <si>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</si>
  <si>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</si>
  <si>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</si>
  <si>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</si>
  <si>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</si>
  <si>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</si>
  <si>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</si>
  <si>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</si>
  <si>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</si>
  <si>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</si>
  <si>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</si>
  <si>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</si>
  <si>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</si>
  <si>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</si>
  <si>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</si>
  <si>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</si>
  <si>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</si>
  <si>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</si>
  <si>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</si>
  <si>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</si>
  <si>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</si>
  <si>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</si>
  <si>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</si>
  <si>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</si>
  <si>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</si>
  <si>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</si>
  <si>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</si>
  <si>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</si>
  <si>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</si>
  <si>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</si>
  <si>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</si>
  <si>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</si>
  <si>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</si>
  <si>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</si>
  <si>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</si>
  <si>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</si>
  <si>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</si>
  <si>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</si>
  <si>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</si>
  <si>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</si>
  <si>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</si>
  <si>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</si>
  <si>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</si>
  <si>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</si>
  <si>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</si>
  <si>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</si>
  <si>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</si>
  <si>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</si>
  <si>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</si>
  <si>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</si>
  <si>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</si>
  <si>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</si>
  <si>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</si>
  <si>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</si>
  <si>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</si>
  <si>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</si>
  <si>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</si>
  <si>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</si>
  <si>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</si>
  <si>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</si>
  <si>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</si>
  <si>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</si>
  <si>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</si>
  <si>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</si>
  <si>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</si>
  <si>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</si>
  <si>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</si>
  <si>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</si>
  <si>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</si>
  <si>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</si>
  <si>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</si>
  <si>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</si>
  <si>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</si>
  <si>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</si>
  <si>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</si>
  <si>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</si>
  <si>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</si>
  <si>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</si>
  <si>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</si>
  <si>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</si>
  <si>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</si>
  <si>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</si>
  <si>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</si>
  <si>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</si>
  <si>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</si>
  <si>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</si>
  <si>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</si>
  <si>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</si>
  <si>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</si>
  <si>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</si>
  <si>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</si>
  <si>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</si>
  <si>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</si>
  <si>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</si>
  <si>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</si>
  <si>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</si>
  <si>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</si>
  <si>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</si>
  <si>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</si>
  <si>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</si>
  <si>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</si>
  <si>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</si>
  <si>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</si>
  <si>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</si>
  <si>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</si>
  <si>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</si>
  <si>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</si>
  <si>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</si>
  <si>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</si>
  <si>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</si>
  <si>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</si>
  <si>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</si>
  <si>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</si>
  <si>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</si>
  <si>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</si>
  <si>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</si>
  <si>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</si>
  <si>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</si>
  <si>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</si>
  <si>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</si>
  <si>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</si>
  <si>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</si>
  <si>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</si>
  <si>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</si>
  <si>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</si>
  <si>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</si>
  <si>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</si>
  <si>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</si>
  <si>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</si>
  <si>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</si>
  <si>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</si>
  <si>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</si>
  <si>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</si>
  <si>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</si>
  <si>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</si>
  <si>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</si>
  <si>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</si>
  <si>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</si>
  <si>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</si>
  <si>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</si>
  <si>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</si>
  <si>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</si>
  <si>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</si>
  <si>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</si>
  <si>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</si>
  <si>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</si>
  <si>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</si>
  <si>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</si>
  <si>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</si>
  <si>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</si>
  <si>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</si>
  <si>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</si>
  <si>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</si>
  <si>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</si>
  <si>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</si>
  <si>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</si>
  <si>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</si>
  <si>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</si>
  <si>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</si>
  <si>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</si>
  <si>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</si>
  <si>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</si>
  <si>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</si>
  <si>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</si>
  <si>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</si>
  <si>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</si>
  <si>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</si>
  <si>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</si>
  <si>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</si>
  <si>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</si>
  <si>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</si>
  <si>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</si>
  <si>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</si>
  <si>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</si>
  <si>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</si>
  <si>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</si>
  <si>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</si>
  <si>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</si>
  <si>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</si>
  <si>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</si>
  <si>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</si>
  <si>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</si>
  <si>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</si>
  <si>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</si>
  <si>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</si>
  <si>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</si>
  <si>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</si>
  <si>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</si>
  <si>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</si>
  <si>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</si>
  <si>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</si>
  <si>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</si>
  <si>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</si>
  <si>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</si>
  <si>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</si>
  <si>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</si>
  <si>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</si>
  <si>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</si>
  <si>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</si>
  <si>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</si>
  <si>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</si>
  <si>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</si>
  <si>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</si>
  <si>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</si>
  <si>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</si>
  <si>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</si>
  <si>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</si>
  <si>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</si>
  <si>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</si>
  <si>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</si>
  <si>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</si>
  <si>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</si>
  <si>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</si>
  <si>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</si>
  <si>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</si>
  <si>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</si>
  <si>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</si>
  <si>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</si>
  <si>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</si>
  <si>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</si>
  <si>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</si>
  <si>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</si>
  <si>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</si>
  <si>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</si>
  <si>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</si>
  <si>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</si>
  <si>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</si>
  <si>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</si>
  <si>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</si>
  <si>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</si>
  <si>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</si>
  <si>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</si>
  <si>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</si>
  <si>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</si>
  <si>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</si>
  <si>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</si>
  <si>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</si>
  <si>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</si>
  <si>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</si>
  <si>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</si>
  <si>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</si>
  <si>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</si>
  <si>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</si>
  <si>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</si>
  <si>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</si>
  <si>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</si>
  <si>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</si>
  <si>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</si>
  <si>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</si>
  <si>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</si>
  <si>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</si>
  <si>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</si>
  <si>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</si>
  <si>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</si>
  <si>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</si>
  <si>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</si>
  <si>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</si>
  <si>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</si>
  <si>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</si>
  <si>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</si>
  <si>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</si>
  <si>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</si>
  <si>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</si>
  <si>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</si>
  <si>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</si>
  <si>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</si>
  <si>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</si>
  <si>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</si>
  <si>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</si>
  <si>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</si>
  <si>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</si>
  <si>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</si>
  <si>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</si>
  <si>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</si>
  <si>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</si>
  <si>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</si>
  <si>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</si>
  <si>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</si>
  <si>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</si>
  <si>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</si>
  <si>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</si>
  <si>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</si>
  <si>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</si>
  <si>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</si>
  <si>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</si>
  <si>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</si>
  <si>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</si>
  <si>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</si>
  <si>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</si>
  <si>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</si>
  <si>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</si>
  <si>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</si>
  <si>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</si>
  <si>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</si>
  <si>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</si>
  <si>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</si>
  <si>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</si>
  <si>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</si>
  <si>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</si>
  <si>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</si>
  <si>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</si>
  <si>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</si>
  <si>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</si>
  <si>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</si>
  <si>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</si>
  <si>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</si>
  <si>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</si>
  <si>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</si>
  <si>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</si>
  <si>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</si>
  <si>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</si>
  <si>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</si>
  <si>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</si>
  <si>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</si>
  <si>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</si>
  <si>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</si>
  <si>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</si>
  <si>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</si>
  <si>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</si>
  <si>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</si>
  <si>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</si>
  <si>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</si>
  <si>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</si>
  <si>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</si>
  <si>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</si>
  <si>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</si>
  <si>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</si>
  <si>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</si>
  <si>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</si>
  <si>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</si>
  <si>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</si>
  <si>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</si>
  <si>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</si>
  <si>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</si>
  <si>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</si>
  <si>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</si>
  <si>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</si>
  <si>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</si>
  <si>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</si>
  <si>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</si>
  <si>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</si>
  <si>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</si>
  <si>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</si>
  <si>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</si>
  <si>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</si>
  <si>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</si>
  <si>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</si>
  <si>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</si>
  <si>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</si>
  <si>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</si>
  <si>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</si>
  <si>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</si>
  <si>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</si>
  <si>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</si>
  <si>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</si>
  <si>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</si>
  <si>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</si>
  <si>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</si>
  <si>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</si>
  <si>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</si>
  <si>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</si>
  <si>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</si>
  <si>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</si>
  <si>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</si>
  <si>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</si>
  <si>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</si>
  <si>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</si>
  <si>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</si>
  <si>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</si>
  <si>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</si>
  <si>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</si>
  <si>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</si>
  <si>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</si>
  <si>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</si>
  <si>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</si>
  <si>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</si>
  <si>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</si>
  <si>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</si>
  <si>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</si>
  <si>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</si>
  <si>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</si>
  <si>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</si>
  <si>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</si>
  <si>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</si>
  <si>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</si>
  <si>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</si>
  <si>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</si>
  <si>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</si>
  <si>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</si>
  <si>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</si>
  <si>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</si>
  <si>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</si>
  <si>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</si>
  <si>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</si>
  <si>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</si>
  <si>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</si>
  <si>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</si>
  <si>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</si>
  <si>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</si>
  <si>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</si>
  <si>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</si>
  <si>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</si>
  <si>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</si>
  <si>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</si>
  <si>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</si>
  <si>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</si>
  <si>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</si>
  <si>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</si>
  <si>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</si>
  <si>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</si>
  <si>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</si>
  <si>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</si>
  <si>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</si>
  <si>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</si>
  <si>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</si>
  <si>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</si>
  <si>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</si>
  <si>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</si>
  <si>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</si>
  <si>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</si>
  <si>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</si>
  <si>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</si>
  <si>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</si>
  <si>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</si>
  <si>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</si>
  <si>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</si>
  <si>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</si>
  <si>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</si>
  <si>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</si>
  <si>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</si>
  <si>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</si>
  <si>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</si>
  <si>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</si>
  <si>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</si>
  <si>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</si>
  <si>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</si>
  <si>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</si>
  <si>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</si>
  <si>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</si>
  <si>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</si>
  <si>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</si>
  <si>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</si>
  <si>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</si>
  <si>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</si>
  <si>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</si>
  <si>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</si>
  <si>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</si>
  <si>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</si>
  <si>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</si>
  <si>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</si>
  <si>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</si>
  <si>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</si>
  <si>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</si>
  <si>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</si>
  <si>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</si>
  <si>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</si>
  <si>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</si>
  <si>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</si>
  <si>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</si>
  <si>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</si>
  <si>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</si>
  <si>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</si>
  <si>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</si>
  <si>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</si>
  <si>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</si>
  <si>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</si>
  <si>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</si>
  <si>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</si>
  <si>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</si>
  <si>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</si>
  <si>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</si>
  <si>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</si>
  <si>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</si>
  <si>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</si>
  <si>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</si>
  <si>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</si>
  <si>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</si>
  <si>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</si>
  <si>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</si>
  <si>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</si>
  <si>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</si>
  <si>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</si>
  <si>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</si>
  <si>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</si>
  <si>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</si>
  <si>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</si>
  <si>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</si>
  <si>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</si>
  <si>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</si>
  <si>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</si>
  <si>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</si>
  <si>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</si>
  <si>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</si>
  <si>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</si>
  <si>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</si>
  <si>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</si>
  <si>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</si>
  <si>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</si>
  <si>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</si>
  <si>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</si>
  <si>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</si>
  <si>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</si>
  <si>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</si>
  <si>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</si>
  <si>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</si>
  <si>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</si>
  <si>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</si>
  <si>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</si>
  <si>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</si>
  <si>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</si>
  <si>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</si>
  <si>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</si>
  <si>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</si>
  <si>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</si>
  <si>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</si>
  <si>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</si>
  <si>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</si>
  <si>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</si>
  <si>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</si>
  <si>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</si>
  <si>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</si>
  <si>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</si>
  <si>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</si>
  <si>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</si>
  <si>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</si>
  <si>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</si>
  <si>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</si>
  <si>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</si>
  <si>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</si>
  <si>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</si>
  <si>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</si>
  <si>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</si>
  <si>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</si>
  <si>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</si>
  <si>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</si>
  <si>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</si>
  <si>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</si>
  <si>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</si>
  <si>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</si>
  <si>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</si>
  <si>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</si>
  <si>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</si>
  <si>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</si>
  <si>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</si>
  <si>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</si>
  <si>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</si>
  <si>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</si>
  <si>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</si>
  <si>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</si>
  <si>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</si>
  <si>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</si>
  <si>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</si>
  <si>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</si>
  <si>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</si>
  <si>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</si>
  <si>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</si>
  <si>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</si>
  <si>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</si>
  <si>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</si>
  <si>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</si>
  <si>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</si>
  <si>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</si>
  <si>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</si>
  <si>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</si>
  <si>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</si>
  <si>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</si>
  <si>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</si>
  <si>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</si>
  <si>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</si>
  <si>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</si>
  <si>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</si>
  <si>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</si>
  <si>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</si>
  <si>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</si>
  <si>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</si>
  <si>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</si>
  <si>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</si>
  <si>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</si>
  <si>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</si>
  <si>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</si>
  <si>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</si>
  <si>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</si>
  <si>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</si>
  <si>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</si>
  <si>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</si>
  <si>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</si>
  <si>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</si>
  <si>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</si>
  <si>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</si>
  <si>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</si>
  <si>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</si>
  <si>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</si>
  <si>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</si>
  <si>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</si>
  <si>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</si>
  <si>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</si>
  <si>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</si>
  <si>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</si>
  <si>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</si>
  <si>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</si>
  <si>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</si>
  <si>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</si>
  <si>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</si>
  <si>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</si>
  <si>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</si>
  <si>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</si>
  <si>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</si>
  <si>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</si>
  <si>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</si>
  <si>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</si>
  <si>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</si>
  <si>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</si>
  <si>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</si>
  <si>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</si>
  <si>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</si>
  <si>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</si>
  <si>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</si>
  <si>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</si>
  <si>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</si>
  <si>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</si>
  <si>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</si>
  <si>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</si>
  <si>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</si>
  <si>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</si>
  <si>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</si>
  <si>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</si>
  <si>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</si>
  <si>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</si>
  <si>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</si>
  <si>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</si>
  <si>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</si>
  <si>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</si>
  <si>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</si>
  <si>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</si>
  <si>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</si>
  <si>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</si>
  <si>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</si>
  <si>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</si>
  <si>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</si>
  <si>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</si>
  <si>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</si>
  <si>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</si>
  <si>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</si>
  <si>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</si>
  <si>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</si>
  <si>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</si>
  <si>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</si>
  <si>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</si>
  <si>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</si>
  <si>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</si>
  <si>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</si>
  <si>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</si>
  <si>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</si>
  <si>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</si>
  <si>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</si>
  <si>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</si>
  <si>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</si>
  <si>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</si>
  <si>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</si>
  <si>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</si>
  <si>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</si>
  <si>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</si>
  <si>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</si>
  <si>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</si>
  <si>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</si>
  <si>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</si>
  <si>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</si>
  <si>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</si>
  <si>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</si>
  <si>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</si>
  <si>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</si>
  <si>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</si>
  <si>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</si>
  <si>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</si>
  <si>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</si>
  <si>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</si>
  <si>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</si>
  <si>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</si>
  <si>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</si>
  <si>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</si>
  <si>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</si>
  <si>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</si>
  <si>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</si>
  <si>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</si>
  <si>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</si>
  <si>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</si>
  <si>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</si>
  <si>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</si>
  <si>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</si>
  <si>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</si>
  <si>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</si>
  <si>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</si>
  <si>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</si>
  <si>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</si>
  <si>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</si>
  <si>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</si>
  <si>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</si>
  <si>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</si>
  <si>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</si>
  <si>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</si>
  <si>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</si>
  <si>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</si>
  <si>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</si>
  <si>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</si>
  <si>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</si>
  <si>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</si>
  <si>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</si>
  <si>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</si>
  <si>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</si>
  <si>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</si>
  <si>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</si>
  <si>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</si>
  <si>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</si>
  <si>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</si>
  <si>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</si>
  <si>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</si>
  <si>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</si>
  <si>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</si>
  <si>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</si>
  <si>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</si>
  <si>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</si>
  <si>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</si>
  <si>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</si>
  <si>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</si>
  <si>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</si>
  <si>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</si>
  <si>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</si>
  <si>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</si>
  <si>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</si>
  <si>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</si>
  <si>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</si>
  <si>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</si>
  <si>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</si>
  <si>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</si>
  <si>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</si>
  <si>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</si>
  <si>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</si>
  <si>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</si>
  <si>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</si>
  <si>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</si>
  <si>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</si>
  <si>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</si>
  <si>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</si>
  <si>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</si>
  <si>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</si>
  <si>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</si>
  <si>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</si>
  <si>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</si>
  <si>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</si>
  <si>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</si>
  <si>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</si>
  <si>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</si>
  <si>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</si>
  <si>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</si>
  <si>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</si>
  <si>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</si>
  <si>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</si>
  <si>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</si>
  <si>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</si>
  <si>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</si>
  <si>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</si>
  <si>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</si>
  <si>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</si>
  <si>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</si>
  <si>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</si>
  <si>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</si>
  <si>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</si>
  <si>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</si>
  <si>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</si>
  <si>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</si>
  <si>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</si>
  <si>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</si>
  <si>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</si>
  <si>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</si>
  <si>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</si>
  <si>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</si>
  <si>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</si>
  <si>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</si>
  <si>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</si>
  <si>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</si>
  <si>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</si>
  <si>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</si>
  <si>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</si>
  <si>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</si>
  <si>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</si>
  <si>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</si>
  <si>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</si>
  <si>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</si>
  <si>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</si>
  <si>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</si>
  <si>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</si>
  <si>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</si>
  <si>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</si>
  <si>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</si>
  <si>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</si>
  <si>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</si>
  <si>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</si>
  <si>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</si>
  <si>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</si>
  <si>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</si>
  <si>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</si>
  <si>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</si>
  <si>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</si>
  <si>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</si>
  <si>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</si>
  <si>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</si>
  <si>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</si>
  <si>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</si>
  <si>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</si>
  <si>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</si>
  <si>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</si>
  <si>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</si>
  <si>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</si>
  <si>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</si>
  <si>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</si>
  <si>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</si>
  <si>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</si>
  <si>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</si>
  <si>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</si>
  <si>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</si>
  <si>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</si>
  <si>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</si>
  <si>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</si>
  <si>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</si>
  <si>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</si>
  <si>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</si>
  <si>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</si>
  <si>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</si>
  <si>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</si>
  <si>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</si>
  <si>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</si>
  <si>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</si>
  <si>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</si>
  <si>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</si>
  <si>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</si>
  <si>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</si>
  <si>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</si>
  <si>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</si>
  <si>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</si>
  <si>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</si>
  <si>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</si>
  <si>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</si>
  <si>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</si>
  <si>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</si>
  <si>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</si>
  <si>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</si>
  <si>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</si>
  <si>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</si>
  <si>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</si>
  <si>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</si>
  <si>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</si>
  <si>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</si>
  <si>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</si>
  <si>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</si>
  <si>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</si>
  <si>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</si>
  <si>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</si>
  <si>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</si>
  <si>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</si>
  <si>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</si>
  <si>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</si>
  <si>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</si>
  <si>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</si>
  <si>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</si>
  <si>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</si>
  <si>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</si>
  <si>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</si>
  <si>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</si>
  <si>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</si>
  <si>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</si>
  <si>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</si>
  <si>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</si>
  <si>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</si>
  <si>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</si>
  <si>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</si>
  <si>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</si>
  <si>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</si>
  <si>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</si>
  <si>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</si>
  <si>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</si>
  <si>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</si>
  <si>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</si>
  <si>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</si>
  <si>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</si>
  <si>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</si>
  <si>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</si>
  <si>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</si>
  <si>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</si>
  <si>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</si>
  <si>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</si>
  <si>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</si>
  <si>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</si>
  <si>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</si>
  <si>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</si>
  <si>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</si>
  <si>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</si>
  <si>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</si>
  <si>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</si>
  <si>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</si>
  <si>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</si>
  <si>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</si>
  <si>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</si>
  <si>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</si>
  <si>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</si>
  <si>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</si>
  <si>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</si>
  <si>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</si>
  <si>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</si>
  <si>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</si>
  <si>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</si>
  <si>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</si>
  <si>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</si>
  <si>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</si>
  <si>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</si>
  <si>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</si>
  <si>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</si>
  <si>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</si>
  <si>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</si>
  <si>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</si>
  <si>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</si>
  <si>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</si>
  <si>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</si>
  <si>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</si>
  <si>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</si>
  <si>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</si>
  <si>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</si>
  <si>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</si>
  <si>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</si>
  <si>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</si>
  <si>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</si>
  <si>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</si>
  <si>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</si>
  <si>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</si>
  <si>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</si>
  <si>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</si>
  <si>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</si>
  <si>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</si>
  <si>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</si>
  <si>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</si>
  <si>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</si>
  <si>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</si>
  <si>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</si>
  <si>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</si>
  <si>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</si>
  <si>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</si>
  <si>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</si>
  <si>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</si>
  <si>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</si>
  <si>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</si>
  <si>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</si>
  <si>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</si>
  <si>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</si>
  <si>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</si>
  <si>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</si>
  <si>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</si>
  <si>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</si>
  <si>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</si>
  <si>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</si>
  <si>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</si>
  <si>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</si>
  <si>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</si>
  <si>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</si>
  <si>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</si>
  <si>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</si>
  <si>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</si>
  <si>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</si>
  <si>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</si>
  <si>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</si>
  <si>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</si>
  <si>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</si>
  <si>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</si>
  <si>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</si>
  <si>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</si>
  <si>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</si>
  <si>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</si>
  <si>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</si>
  <si>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</si>
  <si>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</si>
  <si>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</si>
  <si>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</si>
  <si>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</si>
  <si>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</si>
  <si>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</si>
  <si>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</si>
  <si>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</si>
  <si>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</si>
  <si>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</si>
  <si>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</si>
  <si>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</si>
  <si>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</si>
  <si>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</si>
  <si>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</si>
  <si>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</si>
  <si>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</si>
  <si>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</si>
  <si>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</si>
  <si>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</si>
  <si>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</si>
  <si>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</si>
  <si>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</si>
  <si>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</si>
  <si>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</si>
  <si>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</si>
  <si>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</si>
  <si>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</si>
  <si>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</si>
  <si>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</si>
  <si>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</si>
  <si>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</si>
  <si>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</si>
  <si>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</si>
  <si>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</si>
  <si>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</si>
  <si>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</si>
  <si>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</si>
  <si>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</si>
  <si>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</si>
  <si>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</si>
  <si>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</si>
  <si>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</si>
  <si>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</si>
  <si>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</si>
  <si>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</si>
  <si>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</si>
  <si>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</si>
  <si>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</si>
  <si>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</si>
  <si>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</si>
  <si>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</si>
  <si>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</si>
  <si>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</si>
  <si>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</si>
  <si>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</si>
  <si>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</si>
  <si>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</si>
  <si>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</si>
  <si>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</si>
  <si>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</si>
  <si>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</si>
  <si>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</si>
  <si>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</si>
  <si>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</si>
  <si>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</si>
  <si>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</si>
  <si>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</si>
  <si>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</si>
  <si>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</si>
  <si>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</si>
  <si>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</si>
  <si>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</si>
  <si>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</si>
  <si>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</si>
  <si>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</si>
  <si>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</si>
  <si>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</si>
  <si>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</si>
  <si>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</si>
  <si>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</si>
  <si>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</si>
  <si>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</si>
  <si>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</si>
  <si>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</si>
  <si>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</si>
  <si>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</si>
  <si>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</si>
  <si>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</si>
  <si>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</si>
  <si>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</si>
  <si>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</si>
  <si>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</si>
  <si>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</si>
  <si>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</si>
  <si>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</si>
  <si>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</si>
  <si>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</si>
  <si>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</si>
  <si>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</si>
  <si>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</si>
  <si>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</si>
  <si>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</si>
  <si>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</si>
  <si>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</si>
  <si>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</si>
  <si>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</si>
  <si>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</si>
  <si>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</si>
  <si>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</si>
  <si>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</si>
  <si>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</si>
  <si>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</si>
  <si>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</si>
  <si>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</si>
  <si>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</si>
  <si>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</si>
  <si>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</si>
  <si>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</si>
  <si>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</si>
  <si>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</si>
  <si>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</si>
  <si>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</si>
  <si>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</si>
  <si>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</si>
  <si>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</si>
  <si>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</si>
  <si>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</si>
  <si>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</si>
  <si>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</si>
  <si>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</si>
  <si>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</si>
  <si>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</si>
  <si>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</si>
  <si>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</si>
  <si>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</si>
  <si>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</si>
  <si>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</si>
  <si>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</si>
  <si>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</si>
  <si>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</si>
  <si>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</si>
  <si>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</si>
  <si>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</si>
  <si>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</si>
  <si>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</si>
  <si>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</si>
  <si>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</si>
  <si>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</si>
  <si>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</si>
  <si>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</si>
  <si>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</si>
  <si>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</si>
  <si>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</si>
  <si>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</si>
  <si>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</si>
  <si>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</si>
  <si>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</si>
  <si>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</si>
  <si>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</si>
  <si>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</si>
  <si>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</si>
  <si>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</si>
  <si>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</si>
  <si>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</si>
  <si>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</si>
  <si>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</si>
  <si>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</si>
  <si>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</si>
  <si>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</si>
  <si>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</si>
  <si>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</si>
  <si>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</si>
  <si>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</si>
  <si>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</si>
  <si>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</si>
  <si>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</si>
  <si>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</si>
  <si>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</si>
  <si>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</si>
  <si>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</si>
  <si>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</si>
  <si>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</si>
  <si>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</si>
  <si>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</si>
  <si>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</si>
  <si>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</si>
  <si>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</si>
  <si>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</si>
  <si>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</si>
  <si>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</si>
  <si>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</si>
  <si>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</si>
  <si>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</si>
  <si>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</si>
  <si>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</si>
  <si>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</si>
  <si>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</si>
  <si>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</si>
  <si>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</si>
  <si>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</si>
  <si>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</si>
  <si>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</si>
  <si>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</si>
  <si>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</si>
  <si>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</si>
  <si>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</si>
  <si>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</si>
  <si>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</si>
  <si>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</si>
  <si>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</si>
  <si>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</si>
  <si>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</si>
  <si>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</si>
  <si>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</si>
  <si>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</si>
  <si>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</si>
  <si>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</si>
  <si>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</si>
  <si>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</si>
  <si>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</si>
  <si>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</si>
  <si>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</si>
  <si>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</si>
  <si>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</si>
  <si>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</si>
  <si>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</si>
  <si>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</si>
  <si>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</si>
  <si>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</si>
  <si>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</si>
  <si>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</si>
  <si>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</si>
  <si>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</si>
  <si>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</si>
  <si>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</si>
  <si>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</si>
  <si>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</si>
  <si>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</si>
  <si>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</si>
  <si>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</si>
  <si>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</si>
  <si>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</si>
  <si>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</si>
  <si>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</si>
  <si>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</si>
  <si>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</si>
  <si>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</si>
  <si>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</si>
  <si>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</si>
  <si>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</si>
  <si>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</si>
  <si>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</si>
  <si>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</si>
  <si>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</si>
  <si>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</si>
  <si>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</si>
  <si>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</si>
  <si>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</si>
  <si>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</si>
  <si>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</si>
  <si>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</si>
  <si>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</si>
  <si>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</si>
  <si>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</si>
  <si>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</si>
  <si>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</si>
  <si>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</si>
  <si>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</si>
  <si>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</si>
  <si>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</si>
  <si>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</si>
  <si>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</si>
  <si>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</si>
  <si>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</si>
  <si>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</si>
  <si>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</si>
  <si>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</si>
  <si>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</si>
  <si>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</si>
  <si>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</si>
  <si>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</si>
  <si>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</si>
  <si>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</si>
  <si>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</si>
  <si>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</si>
  <si>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</si>
  <si>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</si>
  <si>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</si>
  <si>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</si>
  <si>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</si>
  <si>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</si>
  <si>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</si>
  <si>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</si>
  <si>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</si>
  <si>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</si>
  <si>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</si>
  <si>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</si>
  <si>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</si>
  <si>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</si>
  <si>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</si>
  <si>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</si>
  <si>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</si>
  <si>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</si>
  <si>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</si>
  <si>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</si>
  <si>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</si>
  <si>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</si>
  <si>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</si>
  <si>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</si>
  <si>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</si>
  <si>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</si>
  <si>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</si>
  <si>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</si>
  <si>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</si>
  <si>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</si>
  <si>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</si>
  <si>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</si>
  <si>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</si>
  <si>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</si>
  <si>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</si>
  <si>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</si>
  <si>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</si>
  <si>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</si>
  <si>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</si>
  <si>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</si>
  <si>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</si>
  <si>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</si>
  <si>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</si>
  <si>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</si>
  <si>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</si>
  <si>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</si>
  <si>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</si>
  <si>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</si>
  <si>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</si>
  <si>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</si>
  <si>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</si>
  <si>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</si>
  <si>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</si>
  <si>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</si>
  <si>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</si>
  <si>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</si>
  <si>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</si>
  <si>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</si>
  <si>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</si>
  <si>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</si>
  <si>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</si>
  <si>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</si>
  <si>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</si>
  <si>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</si>
  <si>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</si>
  <si>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</si>
  <si>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</si>
  <si>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</si>
  <si>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</si>
  <si>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</si>
  <si>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</si>
  <si>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</si>
  <si>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</si>
  <si>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</si>
  <si>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</si>
  <si>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</si>
  <si>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</si>
  <si>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</si>
  <si>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</si>
  <si>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</si>
  <si>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</si>
  <si>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</si>
  <si>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</si>
  <si>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</si>
  <si>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</si>
  <si>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</si>
  <si>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</si>
  <si>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</si>
  <si>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</si>
  <si>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</si>
  <si>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</si>
  <si>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</si>
  <si>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</si>
  <si>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</si>
  <si>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</si>
  <si>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</si>
  <si>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</si>
  <si>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</si>
  <si>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</si>
  <si>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</si>
  <si>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</si>
  <si>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</si>
  <si>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</si>
  <si>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</si>
  <si>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</si>
  <si>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</si>
  <si>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</si>
  <si>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</si>
  <si>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</si>
  <si>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</si>
  <si>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</si>
  <si>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</si>
  <si>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</si>
  <si>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</si>
  <si>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</si>
  <si>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</si>
  <si>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</si>
  <si>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</si>
  <si>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</si>
  <si>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</si>
  <si>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</si>
  <si>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</si>
  <si>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</si>
  <si>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</si>
  <si>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</si>
  <si>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</si>
  <si>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</si>
  <si>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</si>
  <si>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</si>
  <si>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</si>
  <si>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</si>
  <si>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</si>
  <si>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</si>
  <si>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</si>
  <si>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</si>
  <si>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</si>
  <si>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</si>
  <si>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</si>
  <si>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</si>
  <si>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</si>
  <si>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</si>
  <si>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</si>
  <si>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</si>
  <si>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</si>
  <si>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</si>
  <si>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</si>
  <si>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</si>
  <si>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</si>
  <si>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</si>
  <si>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</si>
  <si>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</si>
  <si>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</si>
  <si>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</si>
  <si>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</si>
  <si>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</si>
  <si>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</si>
  <si>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</si>
  <si>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</si>
  <si>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</si>
  <si>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</si>
  <si>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</si>
  <si>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</si>
  <si>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</si>
  <si>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</si>
  <si>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</si>
  <si>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</si>
  <si>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</si>
  <si>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</si>
  <si>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</si>
  <si>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</si>
  <si>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</si>
  <si>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</si>
  <si>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</si>
  <si>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</si>
  <si>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</si>
  <si>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</si>
  <si>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</si>
  <si>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</si>
  <si>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</si>
  <si>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</si>
  <si>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</si>
  <si>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</si>
  <si>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</si>
  <si>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</si>
  <si>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</si>
  <si>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</si>
  <si>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</si>
  <si>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</si>
  <si>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</si>
  <si>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</si>
  <si>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</si>
  <si>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</si>
  <si>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</si>
  <si>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</si>
  <si>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</si>
  <si>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</si>
  <si>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</si>
  <si>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</si>
  <si>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</si>
  <si>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</si>
  <si>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</si>
  <si>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</si>
  <si>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</si>
  <si>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</si>
  <si>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</si>
  <si>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</si>
  <si>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</si>
  <si>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</si>
  <si>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</si>
  <si>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</si>
  <si>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</si>
  <si>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</si>
  <si>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</si>
  <si>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</si>
  <si>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</si>
  <si>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</si>
  <si>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</si>
  <si>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</si>
  <si>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</si>
  <si>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</si>
  <si>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</si>
  <si>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</si>
  <si>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</si>
  <si>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</si>
  <si>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</si>
  <si>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</si>
  <si>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</si>
  <si>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</si>
  <si>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</si>
  <si>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</si>
  <si>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</si>
  <si>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</si>
  <si>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</si>
  <si>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</si>
  <si>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</si>
  <si>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</si>
  <si>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</si>
  <si>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</si>
  <si>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</si>
  <si>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</si>
  <si>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</si>
  <si>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</si>
  <si>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</si>
  <si>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</si>
  <si>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</si>
  <si>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</si>
  <si>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</si>
  <si>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</si>
  <si>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</si>
  <si>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</si>
  <si>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</si>
  <si>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</si>
  <si>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</si>
  <si>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</si>
  <si>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</si>
  <si>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</si>
  <si>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</si>
  <si>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</si>
  <si>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</si>
  <si>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</si>
  <si>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</si>
  <si>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</si>
  <si>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</si>
  <si>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</si>
  <si>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</si>
  <si>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</si>
  <si>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</si>
  <si>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</si>
  <si>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</si>
  <si>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</si>
  <si>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</si>
  <si>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</si>
  <si>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</si>
  <si>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</si>
  <si>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</si>
  <si>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</si>
  <si>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</si>
  <si>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</si>
  <si>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</si>
  <si>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</si>
  <si>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</si>
  <si>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</si>
  <si>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</si>
  <si>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</si>
  <si>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</si>
  <si>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</si>
  <si>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</si>
  <si>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</si>
  <si>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</si>
  <si>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</si>
  <si>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</si>
  <si>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</si>
  <si>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</si>
  <si>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</si>
  <si>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</si>
  <si>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</si>
  <si>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</si>
  <si>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</si>
  <si>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</si>
  <si>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</si>
  <si>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</si>
  <si>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</si>
  <si>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</si>
  <si>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</si>
  <si>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</si>
  <si>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</si>
  <si>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</si>
  <si>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</si>
  <si>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</si>
  <si>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</si>
  <si>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</si>
  <si>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</si>
  <si>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</si>
  <si>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</si>
  <si>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</si>
  <si>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</si>
  <si>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</si>
  <si>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</si>
  <si>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</si>
  <si>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</si>
  <si>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</si>
  <si>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</si>
  <si>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</si>
  <si>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</si>
  <si>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</si>
  <si>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</si>
  <si>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</si>
  <si>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</si>
  <si>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</si>
  <si>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</si>
  <si>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</si>
  <si>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</si>
  <si>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</si>
  <si>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</si>
  <si>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</si>
  <si>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</si>
  <si>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</si>
  <si>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</si>
  <si>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</si>
  <si>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</si>
  <si>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</si>
  <si>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</si>
  <si>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</si>
  <si>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</si>
  <si>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</si>
  <si>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</si>
  <si>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</si>
  <si>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</si>
  <si>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</si>
  <si>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</si>
  <si>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</si>
  <si>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</si>
  <si>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</si>
  <si>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</si>
  <si>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</si>
  <si>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</si>
  <si>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</si>
  <si>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</si>
  <si>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</si>
  <si>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</si>
  <si>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</si>
  <si>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</si>
  <si>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</si>
  <si>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</si>
  <si>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</si>
  <si>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</si>
  <si>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</si>
  <si>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</si>
  <si>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</si>
  <si>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</si>
  <si>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</si>
  <si>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</si>
  <si>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</si>
  <si>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</si>
  <si>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</si>
  <si>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</si>
  <si>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</si>
  <si>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</si>
  <si>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</si>
  <si>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</si>
  <si>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</si>
  <si>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</si>
  <si>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</si>
  <si>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</si>
  <si>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</si>
  <si>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</si>
  <si>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</si>
  <si>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</si>
  <si>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</si>
  <si>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</si>
  <si>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</si>
  <si>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</si>
  <si>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</si>
  <si>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</si>
  <si>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</si>
  <si>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</si>
  <si>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</si>
  <si>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</si>
  <si>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</si>
  <si>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</si>
  <si>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</si>
  <si>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</si>
  <si>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</si>
  <si>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</si>
  <si>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</si>
  <si>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</si>
  <si>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</si>
  <si>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</si>
  <si>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</si>
  <si>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</si>
  <si>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</si>
  <si>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</si>
  <si>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</si>
  <si>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</si>
  <si>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</si>
  <si>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</si>
  <si>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</si>
  <si>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</si>
  <si>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</si>
  <si>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</si>
  <si>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</si>
  <si>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</si>
  <si>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</si>
  <si>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</si>
  <si>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</si>
  <si>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</si>
  <si>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</si>
  <si>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</si>
  <si>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</si>
  <si>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</si>
  <si>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</si>
  <si>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</si>
  <si>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</si>
  <si>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</si>
  <si>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</si>
  <si>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</si>
  <si>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</si>
  <si>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</si>
  <si>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</si>
  <si>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</si>
  <si>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</si>
  <si>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</si>
  <si>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</si>
  <si>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</si>
  <si>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</si>
  <si>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</si>
  <si>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</si>
  <si>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</si>
  <si>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</si>
  <si>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</si>
  <si>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</si>
  <si>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</si>
  <si>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</si>
  <si>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</si>
  <si>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</si>
  <si>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</si>
  <si>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</si>
  <si>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</si>
  <si>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</si>
  <si>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</si>
  <si>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</si>
  <si>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</si>
  <si>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</si>
  <si>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</si>
  <si>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</si>
  <si>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</si>
  <si>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</si>
  <si>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</si>
  <si>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</si>
  <si>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</si>
  <si>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</si>
  <si>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</si>
  <si>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</si>
  <si>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</si>
  <si>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</si>
  <si>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</si>
  <si>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</si>
  <si>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</si>
  <si>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</si>
  <si>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</si>
  <si>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</si>
  <si>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</si>
  <si>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</si>
  <si>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</si>
  <si>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</si>
  <si>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</si>
  <si>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</si>
  <si>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</si>
  <si>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</si>
  <si>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</si>
  <si>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</si>
  <si>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</si>
  <si>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</si>
  <si>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</si>
  <si>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</si>
  <si>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</si>
  <si>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</si>
  <si>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</si>
  <si>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</si>
  <si>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</si>
  <si>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</si>
  <si>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</si>
  <si>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</si>
  <si>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</si>
  <si>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</si>
  <si>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</si>
  <si>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</si>
  <si>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</si>
  <si>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</si>
  <si>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</si>
  <si>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</si>
  <si>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</si>
  <si>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</si>
  <si>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</si>
  <si>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</si>
  <si>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</si>
  <si>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</si>
  <si>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</si>
  <si>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</si>
  <si>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</si>
  <si>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</si>
  <si>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</si>
  <si>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</si>
  <si>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</si>
  <si>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</si>
  <si>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</si>
  <si>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</si>
  <si>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</si>
  <si>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</si>
  <si>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</si>
  <si>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</si>
  <si>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</si>
  <si>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</si>
  <si>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</si>
  <si>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</si>
  <si>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</si>
  <si>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</si>
  <si>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</si>
  <si>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</si>
  <si>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</si>
  <si>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</si>
  <si>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</si>
  <si>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</si>
  <si>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</si>
  <si>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</si>
  <si>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</si>
  <si>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</si>
  <si>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</si>
  <si>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</si>
  <si>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</si>
  <si>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</si>
  <si>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</si>
  <si>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</si>
  <si>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</si>
  <si>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</si>
  <si>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</si>
  <si>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</si>
  <si>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</si>
  <si>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</si>
  <si>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</si>
  <si>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</si>
  <si>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</si>
  <si>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</si>
  <si>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</si>
  <si>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</si>
  <si>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</si>
  <si>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</si>
  <si>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</si>
  <si>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</si>
  <si>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</si>
  <si>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</si>
  <si>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</si>
  <si>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</si>
  <si>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</si>
  <si>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</si>
  <si>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</si>
  <si>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</si>
  <si>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</si>
  <si>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</si>
  <si>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</si>
  <si>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</si>
  <si>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</si>
  <si>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</si>
  <si>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</si>
  <si>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</si>
  <si>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</si>
  <si>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</si>
  <si>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</si>
  <si>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</si>
  <si>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</si>
  <si>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</si>
  <si>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</si>
  <si>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</si>
  <si>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</si>
  <si>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</si>
  <si>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</si>
  <si>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</si>
  <si>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</si>
  <si>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</si>
  <si>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</si>
  <si>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</si>
  <si>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</si>
  <si>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</si>
  <si>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</si>
  <si>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</si>
  <si>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</si>
  <si>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</si>
  <si>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</si>
  <si>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</si>
  <si>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</si>
  <si>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</si>
  <si>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</si>
  <si>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</si>
  <si>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</si>
  <si>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</si>
  <si>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</si>
  <si>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</si>
  <si>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</si>
  <si>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</si>
  <si>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</si>
  <si>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</si>
  <si>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</si>
  <si>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</si>
  <si>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</si>
  <si>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</si>
  <si>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</si>
  <si>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</si>
  <si>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</si>
  <si>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</si>
  <si>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</si>
  <si>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</si>
  <si>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</si>
  <si>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</si>
  <si>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</si>
  <si>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</si>
  <si>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</si>
  <si>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</si>
  <si>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</si>
  <si>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</si>
  <si>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</si>
  <si>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</si>
  <si>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</si>
  <si>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</si>
  <si>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</si>
  <si>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</si>
  <si>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</si>
  <si>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</si>
  <si>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</si>
  <si>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</si>
  <si>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</si>
  <si>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</si>
  <si>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</si>
  <si>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</si>
  <si>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</si>
  <si>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</si>
  <si>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</si>
  <si>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</si>
  <si>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</si>
  <si>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</si>
  <si>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</si>
  <si>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</si>
  <si>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</si>
  <si>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</si>
  <si>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</si>
  <si>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</si>
  <si>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</si>
  <si>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</si>
  <si>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</si>
  <si>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</si>
  <si>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</si>
  <si>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</si>
  <si>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</si>
  <si>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</si>
  <si>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</si>
  <si>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</si>
  <si>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</si>
  <si>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</si>
  <si>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</si>
  <si>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</si>
  <si>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</si>
  <si>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</si>
  <si>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</si>
  <si>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</si>
  <si>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</si>
  <si>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</si>
  <si>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</si>
  <si>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</si>
  <si>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</si>
  <si>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</si>
  <si>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</si>
  <si>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</si>
  <si>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</si>
  <si>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</si>
  <si>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</si>
  <si>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</si>
  <si>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</si>
  <si>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</si>
  <si>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</si>
  <si>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</si>
  <si>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</si>
  <si>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</si>
  <si>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</si>
  <si>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</si>
  <si>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</si>
  <si>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</si>
  <si>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</si>
  <si>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</si>
  <si>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</si>
  <si>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</si>
  <si>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</si>
  <si>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</si>
  <si>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</si>
  <si>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</si>
  <si>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</si>
  <si>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</si>
  <si>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</si>
  <si>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</si>
  <si>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</si>
  <si>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</si>
  <si>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</si>
  <si>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</si>
  <si>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</si>
  <si>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</si>
  <si>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</si>
  <si>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</si>
  <si>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</si>
  <si>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</si>
  <si>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</si>
  <si>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</si>
  <si>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</si>
  <si>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</si>
  <si>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</si>
  <si>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</si>
  <si>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</si>
  <si>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</si>
  <si>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</si>
  <si>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</si>
  <si>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</si>
  <si>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</si>
  <si>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</si>
  <si>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</si>
  <si>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</si>
  <si>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</si>
  <si>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</si>
  <si>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</si>
  <si>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</si>
  <si>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</si>
  <si>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</si>
  <si>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</si>
  <si>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</si>
  <si>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</si>
  <si>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</si>
  <si>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</si>
  <si>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</si>
  <si>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</si>
  <si>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</si>
  <si>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</si>
  <si>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</si>
  <si>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</si>
  <si>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</si>
  <si>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</si>
  <si>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</si>
  <si>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</si>
  <si>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</si>
  <si>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</si>
  <si>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</si>
  <si>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</si>
  <si>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</si>
  <si>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</si>
  <si>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</si>
  <si>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</si>
  <si>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</si>
  <si>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</si>
  <si>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</si>
  <si>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</si>
  <si>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</si>
  <si>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</si>
  <si>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</si>
  <si>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</si>
  <si>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</si>
  <si>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</si>
  <si>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</si>
  <si>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</si>
  <si>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</si>
  <si>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</si>
  <si>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</si>
  <si>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</si>
  <si>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</si>
  <si>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</si>
  <si>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</si>
  <si>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</si>
  <si>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</si>
  <si>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</si>
  <si>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</si>
  <si>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</si>
  <si>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</si>
  <si>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</si>
  <si>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</si>
  <si>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</si>
  <si>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</si>
  <si>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</si>
  <si>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</si>
  <si>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</si>
  <si>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</si>
  <si>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</si>
  <si>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</si>
  <si>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</si>
  <si>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</si>
  <si>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</si>
  <si>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</si>
  <si>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</si>
  <si>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</si>
  <si>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</si>
  <si>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</si>
  <si>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</si>
  <si>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</si>
  <si>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</si>
  <si>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</si>
  <si>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</si>
  <si>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</si>
  <si>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</si>
  <si>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</si>
  <si>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</si>
  <si>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</si>
  <si>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</si>
  <si>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</si>
  <si>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</si>
  <si>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</si>
  <si>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</si>
  <si>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</si>
  <si>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</si>
  <si>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</si>
  <si>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</si>
  <si>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</si>
  <si>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</si>
  <si>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</si>
  <si>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</si>
  <si>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</si>
  <si>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</si>
  <si>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</si>
  <si>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</si>
  <si>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</si>
  <si>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</si>
  <si>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</si>
  <si>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</si>
  <si>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</si>
  <si>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</si>
  <si>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</si>
  <si>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</si>
  <si>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</si>
  <si>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</si>
  <si>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</si>
  <si>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</si>
  <si>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</si>
  <si>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</si>
  <si>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</si>
  <si>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</si>
  <si>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</si>
  <si>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</si>
  <si>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</si>
  <si>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</si>
  <si>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</si>
  <si>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</si>
  <si>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</si>
  <si>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</si>
  <si>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</si>
  <si>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</si>
  <si>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</si>
  <si>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</si>
  <si>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</si>
  <si>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</si>
  <si>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</si>
  <si>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</si>
  <si>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</si>
  <si>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</si>
  <si>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</si>
  <si>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</si>
  <si>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</si>
  <si>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</si>
  <si>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</si>
  <si>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</si>
  <si>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</si>
  <si>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</si>
  <si>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</si>
  <si>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</si>
  <si>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</si>
  <si>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</si>
  <si>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</si>
  <si>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</si>
  <si>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</si>
  <si>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</si>
  <si>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</si>
  <si>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</si>
  <si>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</si>
  <si>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</si>
  <si>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</si>
  <si>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</si>
  <si>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</si>
  <si>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</si>
  <si>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</si>
  <si>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</si>
  <si>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</si>
  <si>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</si>
  <si>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</si>
  <si>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</si>
  <si>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</si>
  <si>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</si>
  <si>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</si>
  <si>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</si>
  <si>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</si>
  <si>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</si>
  <si>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</si>
  <si>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</si>
  <si>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</si>
  <si>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</si>
  <si>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</si>
  <si>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</si>
  <si>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</si>
  <si>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</si>
  <si>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</si>
  <si>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</si>
  <si>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</si>
  <si>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</si>
  <si>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</si>
  <si>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</si>
  <si>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</si>
  <si>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</si>
  <si>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</si>
  <si>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</si>
  <si>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</si>
  <si>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</si>
  <si>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</si>
  <si>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</si>
  <si>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</si>
  <si>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</si>
  <si>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</si>
  <si>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</si>
  <si>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</si>
  <si>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</si>
  <si>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</si>
  <si>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</si>
  <si>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</si>
  <si>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</si>
  <si>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</si>
  <si>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</si>
  <si>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</si>
  <si>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</si>
  <si>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</si>
  <si>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</si>
  <si>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</si>
  <si>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</si>
  <si>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</si>
  <si>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</si>
  <si>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</si>
  <si>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</si>
  <si>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</si>
  <si>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</si>
  <si>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</si>
  <si>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</si>
  <si>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</si>
  <si>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</si>
  <si>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</si>
  <si>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</si>
  <si>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</si>
  <si>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</si>
  <si>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</si>
  <si>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</si>
  <si>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</si>
  <si>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</si>
  <si>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</si>
  <si>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</si>
  <si>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</si>
  <si>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</si>
  <si>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</si>
  <si>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</si>
  <si>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</si>
  <si>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</si>
  <si>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</si>
  <si>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</si>
  <si>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</si>
  <si>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</si>
  <si>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</si>
  <si>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</si>
  <si>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</si>
  <si>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</si>
  <si>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</si>
  <si>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</si>
  <si>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</si>
  <si>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</si>
  <si>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</si>
  <si>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</si>
  <si>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</si>
  <si>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</si>
  <si>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</si>
  <si>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</si>
  <si>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</si>
  <si>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</si>
  <si>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</si>
  <si>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</si>
  <si>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</si>
  <si>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</si>
  <si>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</si>
  <si>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</si>
  <si>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</si>
  <si>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</si>
  <si>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</si>
  <si>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</si>
  <si>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</si>
  <si>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</si>
  <si>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</si>
  <si>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</si>
  <si>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</si>
  <si>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</si>
  <si>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</si>
  <si>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</si>
  <si>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</si>
  <si>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</si>
  <si>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</si>
  <si>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</si>
  <si>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</si>
  <si>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</si>
  <si>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</si>
  <si>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</si>
  <si>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</si>
  <si>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</si>
  <si>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</si>
  <si>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</si>
  <si>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</si>
  <si>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</si>
  <si>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</si>
  <si>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</si>
  <si>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</si>
  <si>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</si>
  <si>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</si>
  <si>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</si>
  <si>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</si>
  <si>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</si>
  <si>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</si>
  <si>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</si>
  <si>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</si>
  <si>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</si>
  <si>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</si>
  <si>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</si>
  <si>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</si>
  <si>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</si>
  <si>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</si>
  <si>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</si>
  <si>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</si>
  <si>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</si>
  <si>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</si>
  <si>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</si>
  <si>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</si>
  <si>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</si>
  <si>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</si>
  <si>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</si>
  <si>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</si>
  <si>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</si>
  <si>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</si>
  <si>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</si>
  <si>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</si>
  <si>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</si>
  <si>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</si>
  <si>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</si>
  <si>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</si>
  <si>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</si>
  <si>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</si>
  <si>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</si>
  <si>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</si>
  <si>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</si>
  <si>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</si>
  <si>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</si>
  <si>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</si>
  <si>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</si>
  <si>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</si>
  <si>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</si>
  <si>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</si>
  <si>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</si>
  <si>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</si>
  <si>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</si>
  <si>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</si>
  <si>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</si>
  <si>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</si>
  <si>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</si>
  <si>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</si>
  <si>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</si>
  <si>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</si>
  <si>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</si>
  <si>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</si>
  <si>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</si>
  <si>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</si>
  <si>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</si>
  <si>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</si>
  <si>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</si>
  <si>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</si>
  <si>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</si>
  <si>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</si>
  <si>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</si>
  <si>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</si>
  <si>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</si>
  <si>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</si>
  <si>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</si>
  <si>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</si>
  <si>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</si>
  <si>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</si>
  <si>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</si>
  <si>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</si>
  <si>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</si>
  <si>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</si>
  <si>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</si>
  <si>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</si>
  <si>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</si>
  <si>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</si>
  <si>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</si>
  <si>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</si>
  <si>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</si>
  <si>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</si>
  <si>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</si>
  <si>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</si>
  <si>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</si>
  <si>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</si>
  <si>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</si>
  <si>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</si>
  <si>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</si>
  <si>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</si>
  <si>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</si>
  <si>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</si>
  <si>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</si>
  <si>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</si>
  <si>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</si>
  <si>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</si>
  <si>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</si>
  <si>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</si>
  <si>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</si>
  <si>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</si>
  <si>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</si>
  <si>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</si>
  <si>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</si>
  <si>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</si>
  <si>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</si>
  <si>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</si>
  <si>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</si>
  <si>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</si>
  <si>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</si>
  <si>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</si>
  <si>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</si>
  <si>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</si>
  <si>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</si>
  <si>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</si>
  <si>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</si>
  <si>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</si>
  <si>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</si>
  <si>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</si>
  <si>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</si>
  <si>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</si>
  <si>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</si>
  <si>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</si>
  <si>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</si>
  <si>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</si>
  <si>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</si>
  <si>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</si>
  <si>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</si>
  <si>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</si>
  <si>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</si>
  <si>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</si>
  <si>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</si>
  <si>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</si>
  <si>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</si>
  <si>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</si>
  <si>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</si>
  <si>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</si>
  <si>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</si>
  <si>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</si>
  <si>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</si>
  <si>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</si>
  <si>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</si>
  <si>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</si>
  <si>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</si>
  <si>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</si>
  <si>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</si>
  <si>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</si>
  <si>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</si>
  <si>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</si>
  <si>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</si>
  <si>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</si>
  <si>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</si>
  <si>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</si>
  <si>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</si>
  <si>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</si>
  <si>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</si>
  <si>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</si>
  <si>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</si>
  <si>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</si>
  <si>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</si>
  <si>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</si>
  <si>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</si>
  <si>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</si>
  <si>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</si>
  <si>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</si>
  <si>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</si>
  <si>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</si>
  <si>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</si>
  <si>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</si>
  <si>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</si>
  <si>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</si>
  <si>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</si>
  <si>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</si>
  <si>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</si>
  <si>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</si>
  <si>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</si>
  <si>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</si>
  <si>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</si>
  <si>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</si>
  <si>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</si>
  <si>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</si>
  <si>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</si>
  <si>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</si>
  <si>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</si>
  <si>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</si>
  <si>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</si>
  <si>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</si>
  <si>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</si>
  <si>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</si>
  <si>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</si>
  <si>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</si>
  <si>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</si>
  <si>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</si>
  <si>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</si>
  <si>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</si>
  <si>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</si>
  <si>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</si>
  <si>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</si>
  <si>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</si>
  <si>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</si>
  <si>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</si>
  <si>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</si>
  <si>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</si>
  <si>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</si>
  <si>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</si>
  <si>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</si>
  <si>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</si>
  <si>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</si>
  <si>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</si>
  <si>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</si>
  <si>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</si>
  <si>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</si>
  <si>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</si>
  <si>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</si>
  <si>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</si>
  <si>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</si>
  <si>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</si>
  <si>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</si>
  <si>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</si>
  <si>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</si>
  <si>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</si>
  <si>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</si>
  <si>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</si>
  <si>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</si>
  <si>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</si>
  <si>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</si>
  <si>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</si>
  <si>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</si>
  <si>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</si>
  <si>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</si>
  <si>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</si>
  <si>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</si>
  <si>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</si>
  <si>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</si>
  <si>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</si>
  <si>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</si>
  <si>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</si>
  <si>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</si>
  <si>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</si>
  <si>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</si>
  <si>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</si>
  <si>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</si>
  <si>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</si>
  <si>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</si>
  <si>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</si>
  <si>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</si>
  <si>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</si>
  <si>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</si>
  <si>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</si>
  <si>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</si>
  <si>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</si>
  <si>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</si>
  <si>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</si>
  <si>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</si>
  <si>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</si>
  <si>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</si>
  <si>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</si>
  <si>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</si>
  <si>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</si>
  <si>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</si>
  <si>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</si>
  <si>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</si>
  <si>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</si>
  <si>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</si>
  <si>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</si>
  <si>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</si>
  <si>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</si>
  <si>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</si>
  <si>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</si>
  <si>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</si>
  <si>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</si>
  <si>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</si>
  <si>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</si>
  <si>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</si>
  <si>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</si>
  <si>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</si>
  <si>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</si>
  <si>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</si>
  <si>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</si>
  <si>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</si>
  <si>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</si>
  <si>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</si>
  <si>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</si>
  <si>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</si>
  <si>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</si>
  <si>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</si>
  <si>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</si>
  <si>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</si>
  <si>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</si>
  <si>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</si>
  <si>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</si>
  <si>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</si>
  <si>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</si>
  <si>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</si>
  <si>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</si>
  <si>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</si>
  <si>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</si>
  <si>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</si>
  <si>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</si>
  <si>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</si>
  <si>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</si>
  <si>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</si>
  <si>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</si>
  <si>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</si>
  <si>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</si>
  <si>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</si>
  <si>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</si>
  <si>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</si>
  <si>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</si>
  <si>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</si>
  <si>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</si>
  <si>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</si>
  <si>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</si>
  <si>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</si>
  <si>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</si>
  <si>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</si>
  <si>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</si>
  <si>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</si>
  <si>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</si>
  <si>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</si>
  <si>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</si>
  <si>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</si>
  <si>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</si>
  <si>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</si>
  <si>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</si>
  <si>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</si>
  <si>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</si>
  <si>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</si>
  <si>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</si>
  <si>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</si>
  <si>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</si>
  <si>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</si>
  <si>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</si>
  <si>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</si>
  <si>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</si>
  <si>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</si>
  <si>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</si>
  <si>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</si>
  <si>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</si>
  <si>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</si>
  <si>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</si>
  <si>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</si>
  <si>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</si>
  <si>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</si>
  <si>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</si>
  <si>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</si>
  <si>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</si>
  <si>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</si>
  <si>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</si>
  <si>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</si>
  <si>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</si>
  <si>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</si>
  <si>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</si>
  <si>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</si>
  <si>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</si>
  <si>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</si>
  <si>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</si>
  <si>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</si>
  <si>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</si>
  <si>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</si>
  <si>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</si>
  <si>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</si>
  <si>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</si>
  <si>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</si>
  <si>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</si>
  <si>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</si>
  <si>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</si>
  <si>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</si>
  <si>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</si>
  <si>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</si>
  <si>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</si>
  <si>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</si>
  <si>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</si>
  <si>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</si>
  <si>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</si>
  <si>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</si>
  <si>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</si>
  <si>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</si>
  <si>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</si>
  <si>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</si>
  <si>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</si>
  <si>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</si>
  <si>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</si>
  <si>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</si>
  <si>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</si>
  <si>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</si>
  <si>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</si>
  <si>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</si>
  <si>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</si>
  <si>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</si>
  <si>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</si>
  <si>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</si>
  <si>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</si>
  <si>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</si>
  <si>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</si>
  <si>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</si>
  <si>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</si>
  <si>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</si>
  <si>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</si>
  <si>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</si>
  <si>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</si>
  <si>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</si>
  <si>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</si>
  <si>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</si>
  <si>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</si>
  <si>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</si>
  <si>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</si>
  <si>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</si>
  <si>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</si>
  <si>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</si>
  <si>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</si>
  <si>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</si>
  <si>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</si>
  <si>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</si>
  <si>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</si>
  <si>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</si>
  <si>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</si>
  <si>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</si>
  <si>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</si>
  <si>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</si>
  <si>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</si>
  <si>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</si>
  <si>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</si>
  <si>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</si>
  <si>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</si>
  <si>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</si>
  <si>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</si>
  <si>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</si>
  <si>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</si>
  <si>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</si>
  <si>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</si>
  <si>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</si>
  <si>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</si>
  <si>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</si>
  <si>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</si>
  <si>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</si>
  <si>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</si>
  <si>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</si>
  <si>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</si>
  <si>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</si>
  <si>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</si>
  <si>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</si>
  <si>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</si>
  <si>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</si>
  <si>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</si>
  <si>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</si>
  <si>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</si>
  <si>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</si>
  <si>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</si>
  <si>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</si>
  <si>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</si>
  <si>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</si>
  <si>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</si>
  <si>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</si>
  <si>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</si>
  <si>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</si>
  <si>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</si>
  <si>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</si>
  <si>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</si>
  <si>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</si>
  <si>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</si>
  <si>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</si>
  <si>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</si>
  <si>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</si>
  <si>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</si>
  <si>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</si>
  <si>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</si>
  <si>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</si>
  <si>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</si>
  <si>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</si>
  <si>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</si>
  <si>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</si>
  <si>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</si>
  <si>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</si>
  <si>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</si>
  <si>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</si>
  <si>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</si>
  <si>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</si>
  <si>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</si>
  <si>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</si>
  <si>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</si>
  <si>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</si>
  <si>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</si>
  <si>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</si>
  <si>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</si>
  <si>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</si>
  <si>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</si>
  <si>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</si>
  <si>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</si>
  <si>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</si>
  <si>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</si>
  <si>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</si>
  <si>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</si>
  <si>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</si>
  <si>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</si>
  <si>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</si>
  <si>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</si>
  <si>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</si>
  <si>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</si>
  <si>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</si>
  <si>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</si>
  <si>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</si>
  <si>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</si>
  <si>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</si>
  <si>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</si>
  <si>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</si>
  <si>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</si>
  <si>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</si>
  <si>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</si>
  <si>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</si>
  <si>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</si>
  <si>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</si>
  <si>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</si>
  <si>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</si>
  <si>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</si>
  <si>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</si>
  <si>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</si>
  <si>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</si>
  <si>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</si>
  <si>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</si>
  <si>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</si>
  <si>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</si>
  <si>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</si>
  <si>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</si>
  <si>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</si>
  <si>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</si>
  <si>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</si>
  <si>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</si>
  <si>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</si>
  <si>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</si>
  <si>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</si>
  <si>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</si>
  <si>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</si>
  <si>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</si>
  <si>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</si>
  <si>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</si>
  <si>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</si>
  <si>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</si>
  <si>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</si>
  <si>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</si>
  <si>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</si>
  <si>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</si>
  <si>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</si>
  <si>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</si>
  <si>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</si>
  <si>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</si>
  <si>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</si>
  <si>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</si>
  <si>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</si>
  <si>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</si>
  <si>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</si>
  <si>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</si>
  <si>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</si>
  <si>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</si>
  <si>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</si>
  <si>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</si>
  <si>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</si>
  <si>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</si>
  <si>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</si>
  <si>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</si>
  <si>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</si>
  <si>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</si>
  <si>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</si>
  <si>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</si>
  <si>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</si>
  <si>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</si>
  <si>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</si>
  <si>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</si>
  <si>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</si>
  <si>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</si>
  <si>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</si>
  <si>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</si>
  <si>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</si>
  <si>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</si>
  <si>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</si>
  <si>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</si>
  <si>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</si>
  <si>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</si>
  <si>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</si>
  <si>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</si>
  <si>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</si>
  <si>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</si>
  <si>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</si>
  <si>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</si>
  <si>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</si>
  <si>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</si>
  <si>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</si>
  <si>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</si>
  <si>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</si>
  <si>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</si>
  <si>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</si>
  <si>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</si>
  <si>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</si>
  <si>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</si>
  <si>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</si>
  <si>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</si>
  <si>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</si>
  <si>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</si>
  <si>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</si>
  <si>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</si>
  <si>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</si>
  <si>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</si>
  <si>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</si>
  <si>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</si>
  <si>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</si>
  <si>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</si>
  <si>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</si>
  <si>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</si>
  <si>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</si>
  <si>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</si>
  <si>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</si>
  <si>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</si>
  <si>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</si>
  <si>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</si>
  <si>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</si>
  <si>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</si>
  <si>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</si>
  <si>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</si>
  <si>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</si>
  <si>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</si>
  <si>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</si>
  <si>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</si>
  <si>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</si>
  <si>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</si>
  <si>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</si>
  <si>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</si>
  <si>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</si>
  <si>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</si>
  <si>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</si>
  <si>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</si>
  <si>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</si>
  <si>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</si>
  <si>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</si>
  <si>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</si>
  <si>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</si>
  <si>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</si>
  <si>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</si>
  <si>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</si>
  <si>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</si>
  <si>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</si>
  <si>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</si>
  <si>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</si>
  <si>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</si>
  <si>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</si>
  <si>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</si>
  <si>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</si>
  <si>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</si>
  <si>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</si>
  <si>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</si>
  <si>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</si>
  <si>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</si>
  <si>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</si>
  <si>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</si>
  <si>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</si>
  <si>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</si>
  <si>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</si>
  <si>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</si>
  <si>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</si>
  <si>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</si>
  <si>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</si>
  <si>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</si>
  <si>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</si>
  <si>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</si>
  <si>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</si>
  <si>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</si>
  <si>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</si>
  <si>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</si>
  <si>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</si>
  <si>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</si>
  <si>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</si>
  <si>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</si>
  <si>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</si>
  <si>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</si>
  <si>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</si>
  <si>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</si>
  <si>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</si>
  <si>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</si>
  <si>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</si>
  <si>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</si>
  <si>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</si>
  <si>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</si>
  <si>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</si>
  <si>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</si>
  <si>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</si>
  <si>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</si>
  <si>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</si>
  <si>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</si>
  <si>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</si>
  <si>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</si>
  <si>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</si>
  <si>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</si>
  <si>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</si>
  <si>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</si>
  <si>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</si>
  <si>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</si>
  <si>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</si>
  <si>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</si>
  <si>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</si>
  <si>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</si>
  <si>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</si>
  <si>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</si>
  <si>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</si>
  <si>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</si>
  <si>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</si>
  <si>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</si>
  <si>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</si>
  <si>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</si>
  <si>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</si>
  <si>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</si>
  <si>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</si>
  <si>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</si>
  <si>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</si>
  <si>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</si>
  <si>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</si>
  <si>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</si>
  <si>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</si>
  <si>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</si>
  <si>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</si>
  <si>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</si>
  <si>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</si>
  <si>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</si>
  <si>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</si>
  <si>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</si>
  <si>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</si>
  <si>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</si>
  <si>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</si>
  <si>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</si>
  <si>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</si>
  <si>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</si>
  <si>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</si>
  <si>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</si>
  <si>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</si>
  <si>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</si>
  <si>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</si>
  <si>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</si>
  <si>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</si>
  <si>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</si>
  <si>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</si>
  <si>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</si>
  <si>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</si>
  <si>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</si>
  <si>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</si>
  <si>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</si>
  <si>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</si>
  <si>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</si>
  <si>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</si>
  <si>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</si>
  <si>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</si>
  <si>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</si>
  <si>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</si>
  <si>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</si>
  <si>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</si>
  <si>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</si>
  <si>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</si>
  <si>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</si>
  <si>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</si>
  <si>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</si>
  <si>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</si>
  <si>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</si>
  <si>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</si>
  <si>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</si>
  <si>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</si>
  <si>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</si>
  <si>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</si>
  <si>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</si>
  <si>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</si>
  <si>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</si>
  <si>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</si>
  <si>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</si>
  <si>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</si>
  <si>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</si>
  <si>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</si>
  <si>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</si>
  <si>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</si>
  <si>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</si>
  <si>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</si>
  <si>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</si>
  <si>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</si>
  <si>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</si>
  <si>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</si>
  <si>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</si>
  <si>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</si>
  <si>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</si>
  <si>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</si>
  <si>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</si>
  <si>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</si>
  <si>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</si>
  <si>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</si>
  <si>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</si>
  <si>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</si>
  <si>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</si>
  <si>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</si>
  <si>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</si>
  <si>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</si>
  <si>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</si>
  <si>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</si>
  <si>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</si>
  <si>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</si>
  <si>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</si>
  <si>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</si>
  <si>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</si>
  <si>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</si>
  <si>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</si>
  <si>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</si>
  <si>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</si>
  <si>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</si>
  <si>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</si>
  <si>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</si>
  <si>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</si>
  <si>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</si>
  <si>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</si>
  <si>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</si>
  <si>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</si>
  <si>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</si>
  <si>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</si>
  <si>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</si>
  <si>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</si>
  <si>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</si>
  <si>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</si>
  <si>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</si>
  <si>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</si>
  <si>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</si>
  <si>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</si>
  <si>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</si>
  <si>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</si>
  <si>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</si>
  <si>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</si>
  <si>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</si>
  <si>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</si>
  <si>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</si>
  <si>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</si>
  <si>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</si>
  <si>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</si>
  <si>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</si>
  <si>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</si>
  <si>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</si>
  <si>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</si>
  <si>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</si>
  <si>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</si>
  <si>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</si>
  <si>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</si>
  <si>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</si>
  <si>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</si>
  <si>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</si>
  <si>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</si>
  <si>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</si>
  <si>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</si>
  <si>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</si>
  <si>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</si>
  <si>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</si>
  <si>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</si>
  <si>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</si>
  <si>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</si>
  <si>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</si>
  <si>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</si>
  <si>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</si>
  <si>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</si>
  <si>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</si>
  <si>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</si>
  <si>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</si>
  <si>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</si>
  <si>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</si>
  <si>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</si>
  <si>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</si>
  <si>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</si>
  <si>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</si>
  <si>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</si>
  <si>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</si>
  <si>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</si>
  <si>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</si>
  <si>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</si>
  <si>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</si>
  <si>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</si>
  <si>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</si>
  <si>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</si>
  <si>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</si>
  <si>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</si>
  <si>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</si>
  <si>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</si>
  <si>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</si>
  <si>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</si>
  <si>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</si>
  <si>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</si>
  <si>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</si>
  <si>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</si>
  <si>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</si>
  <si>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</si>
  <si>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</si>
  <si>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</si>
  <si>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</si>
  <si>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</si>
  <si>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</si>
  <si>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</si>
  <si>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</si>
  <si>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</si>
  <si>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</si>
  <si>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</si>
  <si>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</si>
  <si>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</si>
  <si>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</si>
  <si>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</si>
  <si>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</si>
  <si>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</si>
  <si>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</si>
  <si>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</si>
  <si>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</si>
  <si>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</si>
  <si>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</si>
  <si>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</si>
  <si>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</si>
  <si>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</si>
  <si>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</si>
  <si>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</si>
  <si>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</si>
  <si>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</si>
  <si>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</si>
  <si>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</si>
  <si>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</si>
  <si>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</si>
  <si>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</si>
  <si>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</si>
  <si>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</si>
  <si>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</si>
  <si>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</si>
  <si>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</si>
  <si>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</si>
  <si>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</si>
  <si>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</si>
  <si>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</si>
  <si>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</si>
  <si>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</si>
  <si>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</si>
  <si>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</si>
  <si>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</si>
  <si>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</si>
  <si>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</si>
  <si>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</si>
  <si>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</si>
  <si>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</si>
  <si>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</si>
  <si>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</si>
  <si>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</si>
  <si>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</si>
  <si>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</si>
  <si>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</si>
  <si>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</si>
  <si>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</si>
  <si>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</si>
  <si>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</si>
  <si>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</si>
  <si>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</si>
  <si>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</si>
  <si>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</si>
  <si>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</si>
  <si>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</si>
  <si>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</si>
  <si>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</si>
  <si>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</si>
  <si>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</si>
  <si>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</si>
  <si>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</si>
  <si>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</si>
  <si>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</si>
  <si>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</si>
  <si>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</si>
  <si>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</si>
  <si>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</si>
  <si>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</si>
  <si>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</si>
  <si>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</si>
  <si>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</si>
  <si>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</si>
  <si>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</si>
  <si>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</si>
  <si>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</si>
  <si>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</si>
  <si>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</si>
  <si>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</si>
  <si>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</si>
  <si>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</si>
  <si>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</si>
  <si>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</si>
  <si>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</si>
  <si>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</si>
  <si>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</si>
  <si>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</si>
  <si>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</si>
  <si>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</si>
  <si>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</si>
  <si>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</si>
  <si>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</si>
  <si>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</si>
  <si>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</si>
  <si>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</si>
  <si>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</si>
  <si>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</si>
  <si>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</si>
  <si>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</si>
  <si>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</si>
  <si>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</si>
  <si>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</si>
  <si>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</si>
  <si>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</si>
  <si>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</si>
  <si>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</si>
  <si>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</si>
  <si>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</si>
  <si>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</si>
  <si>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</si>
  <si>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</si>
  <si>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</si>
  <si>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</si>
  <si>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</si>
  <si>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</si>
  <si>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</si>
  <si>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</si>
  <si>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</si>
  <si>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</si>
  <si>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</si>
  <si>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</si>
  <si>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</si>
  <si>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</si>
  <si>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</si>
  <si>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</si>
  <si>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</si>
  <si>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</si>
  <si>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</si>
  <si>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</si>
  <si>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</si>
  <si>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</si>
  <si>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</si>
  <si>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</si>
  <si>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</si>
  <si>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</si>
  <si>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</si>
  <si>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</si>
  <si>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</si>
  <si>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</si>
  <si>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</si>
  <si>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</si>
  <si>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</si>
  <si>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</si>
  <si>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</si>
  <si>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</si>
  <si>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</si>
  <si>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</si>
  <si>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</si>
  <si>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</si>
  <si>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</si>
  <si>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</si>
  <si>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</si>
  <si>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</si>
  <si>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</si>
  <si>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</si>
  <si>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</si>
  <si>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</si>
  <si>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</si>
  <si>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</si>
  <si>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</si>
  <si>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</si>
  <si>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</si>
  <si>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</si>
  <si>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</si>
  <si>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</si>
  <si>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</si>
  <si>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</si>
  <si>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</si>
  <si>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</si>
  <si>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</si>
  <si>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</si>
  <si>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</si>
  <si>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</si>
  <si>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</si>
  <si>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</si>
  <si>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</si>
  <si>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</si>
  <si>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</si>
  <si>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</si>
  <si>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</si>
  <si>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</si>
  <si>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</si>
  <si>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</si>
  <si>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</si>
  <si>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</si>
  <si>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</si>
  <si>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</si>
  <si>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</si>
  <si>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</si>
  <si>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</si>
  <si>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</si>
  <si>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</si>
  <si>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</si>
  <si>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</si>
  <si>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</si>
  <si>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</si>
  <si>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</si>
  <si>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</si>
  <si>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</si>
  <si>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</si>
  <si>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</si>
  <si>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</si>
  <si>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</si>
  <si>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</si>
  <si>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</si>
  <si>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</si>
  <si>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</si>
  <si>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</si>
  <si>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</si>
  <si>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</si>
  <si>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</si>
  <si>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</si>
  <si>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</si>
  <si>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</si>
  <si>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</si>
  <si>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</si>
  <si>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</si>
  <si>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</si>
  <si>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</si>
  <si>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</si>
  <si>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</si>
  <si>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</si>
  <si>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</si>
  <si>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</si>
  <si>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</si>
  <si>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</si>
  <si>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</si>
  <si>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</si>
  <si>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</si>
  <si>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</si>
  <si>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</si>
  <si>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</si>
  <si>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</si>
  <si>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</si>
  <si>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</si>
  <si>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</si>
  <si>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</si>
  <si>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</si>
  <si>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</si>
  <si>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</si>
  <si>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</si>
  <si>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</si>
  <si>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</si>
  <si>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</si>
  <si>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</si>
  <si>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</si>
  <si>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</si>
  <si>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</si>
  <si>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</si>
  <si>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</si>
  <si>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</si>
  <si>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</si>
  <si>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</si>
  <si>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</si>
  <si>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</si>
  <si>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</si>
  <si>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</si>
  <si>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</si>
  <si>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</si>
  <si>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</si>
  <si>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</si>
  <si>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</si>
  <si>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</si>
  <si>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</si>
  <si>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</si>
  <si>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</si>
  <si>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</si>
  <si>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</si>
  <si>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</si>
  <si>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</si>
  <si>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</si>
  <si>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</si>
  <si>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</si>
  <si>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</si>
  <si>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</si>
  <si>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</si>
  <si>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</si>
  <si>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</si>
  <si>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</si>
  <si>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</si>
  <si>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</si>
  <si>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</si>
  <si>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</si>
  <si>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</si>
  <si>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</si>
  <si>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</si>
  <si>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</si>
  <si>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</si>
  <si>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</si>
  <si>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</si>
  <si>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</si>
  <si>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</si>
  <si>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</si>
  <si>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</si>
  <si>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</si>
  <si>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</si>
  <si>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</si>
  <si>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</si>
  <si>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</si>
  <si>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</si>
  <si>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</si>
  <si>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</si>
  <si>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</si>
  <si>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</si>
  <si>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</si>
  <si>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</si>
  <si>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</si>
  <si>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</si>
  <si>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</si>
  <si>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</si>
  <si>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</si>
  <si>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</si>
  <si>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</si>
  <si>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</si>
  <si>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</si>
  <si>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</si>
  <si>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</si>
  <si>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</si>
  <si>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</si>
  <si>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</si>
  <si>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</si>
  <si>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</si>
  <si>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</si>
  <si>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</si>
  <si>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</si>
  <si>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</si>
  <si>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</si>
  <si>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</si>
  <si>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</si>
  <si>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</si>
  <si>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</si>
  <si>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</si>
  <si>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</si>
  <si>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</si>
  <si>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</si>
  <si>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</si>
  <si>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</si>
  <si>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</si>
  <si>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</si>
  <si>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</si>
  <si>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</si>
  <si>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</si>
  <si>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</si>
  <si>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</si>
  <si>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</si>
  <si>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</si>
  <si>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</si>
  <si>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</si>
  <si>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</si>
  <si>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</si>
  <si>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</si>
  <si>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</si>
  <si>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</si>
  <si>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</si>
  <si>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</si>
  <si>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</si>
  <si>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</si>
  <si>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</si>
  <si>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</si>
  <si>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</si>
  <si>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</si>
  <si>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</si>
  <si>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</si>
  <si>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</si>
  <si>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</si>
  <si>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</si>
  <si>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</si>
  <si>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</si>
  <si>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</si>
  <si>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</si>
  <si>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</si>
  <si>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</si>
  <si>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</si>
  <si>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</si>
  <si>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</si>
  <si>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</si>
  <si>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</si>
  <si>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</si>
  <si>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</si>
  <si>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</si>
  <si>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</si>
  <si>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</si>
  <si>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</si>
  <si>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</si>
  <si>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</si>
  <si>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</si>
  <si>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</si>
  <si>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</si>
  <si>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</si>
  <si>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</si>
  <si>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</si>
  <si>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</si>
  <si>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</si>
  <si>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</si>
  <si>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</si>
  <si>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</si>
  <si>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</si>
  <si>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</si>
  <si>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</si>
  <si>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</si>
  <si>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</si>
  <si>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</si>
  <si>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</si>
  <si>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</si>
  <si>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</si>
  <si>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</si>
  <si>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</si>
  <si>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</si>
  <si>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</si>
  <si>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</si>
  <si>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</si>
  <si>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</si>
  <si>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</si>
  <si>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</si>
  <si>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</si>
  <si>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</si>
  <si>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</si>
  <si>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</si>
  <si>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</si>
  <si>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</si>
  <si>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</si>
  <si>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</si>
  <si>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</si>
  <si>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</si>
  <si>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</si>
  <si>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</si>
  <si>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</si>
  <si>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</si>
  <si>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</si>
  <si>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</si>
  <si>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</si>
  <si>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</si>
  <si>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</si>
  <si>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</si>
  <si>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</si>
  <si>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</si>
  <si>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</si>
  <si>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</si>
  <si>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</si>
  <si>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</si>
  <si>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</si>
  <si>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</si>
  <si>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</si>
  <si>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</si>
  <si>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</si>
  <si>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</si>
  <si>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</si>
  <si>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</si>
  <si>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</si>
  <si>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</si>
  <si>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</si>
  <si>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</si>
  <si>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</si>
  <si>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</si>
  <si>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</si>
  <si>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</si>
  <si>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</si>
  <si>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</si>
  <si>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</si>
  <si>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</si>
  <si>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</si>
  <si>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</si>
  <si>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</si>
  <si>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</si>
  <si>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</si>
  <si>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</si>
  <si>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</si>
  <si>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</si>
  <si>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</si>
  <si>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</si>
  <si>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</si>
  <si>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</si>
  <si>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</si>
  <si>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</si>
  <si>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</si>
  <si>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</si>
  <si>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</si>
  <si>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</si>
  <si>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</si>
  <si>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</si>
  <si>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</si>
  <si>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</si>
  <si>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</si>
  <si>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</si>
  <si>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</si>
  <si>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</si>
  <si>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</si>
  <si>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</si>
  <si>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</si>
  <si>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</si>
  <si>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</si>
  <si>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</si>
  <si>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</si>
  <si>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</si>
  <si>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</si>
  <si>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</si>
  <si>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</si>
  <si>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</si>
  <si>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</si>
  <si>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</si>
  <si>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</si>
  <si>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</si>
  <si>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</si>
  <si>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</si>
  <si>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</si>
  <si>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</si>
  <si>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</si>
  <si>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</si>
  <si>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</si>
  <si>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</si>
  <si>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</si>
  <si>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</si>
  <si>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</si>
  <si>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</si>
  <si>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</si>
  <si>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</si>
  <si>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</si>
  <si>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</si>
  <si>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</si>
  <si>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</si>
  <si>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</si>
  <si>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</si>
  <si>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</si>
  <si>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</si>
  <si>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</si>
  <si>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</si>
  <si>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</si>
  <si>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</si>
  <si>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</si>
  <si>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</si>
  <si>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</si>
  <si>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</si>
  <si>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</si>
  <si>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</si>
  <si>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</si>
  <si>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</si>
  <si>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</si>
  <si>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</si>
  <si>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</si>
  <si>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</si>
  <si>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</si>
  <si>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</si>
  <si>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</si>
  <si>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</si>
  <si>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</si>
  <si>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</si>
  <si>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</si>
  <si>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</si>
  <si>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</si>
  <si>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</si>
  <si>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</si>
  <si>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</si>
  <si>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</si>
  <si>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</si>
  <si>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</si>
  <si>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</si>
  <si>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</si>
  <si>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</si>
  <si>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</si>
  <si>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</si>
  <si>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</si>
  <si>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</si>
  <si>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</si>
  <si>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</si>
  <si>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</si>
  <si>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</si>
  <si>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</si>
  <si>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</si>
  <si>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</si>
  <si>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</si>
  <si>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</si>
  <si>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</si>
  <si>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</si>
  <si>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</si>
  <si>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</si>
  <si>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</si>
  <si>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</si>
  <si>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</si>
  <si>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</si>
  <si>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</si>
  <si>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</si>
  <si>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</si>
  <si>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</si>
  <si>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</si>
  <si>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</si>
  <si>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</si>
  <si>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</si>
  <si>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</si>
  <si>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</si>
  <si>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</si>
  <si>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</si>
  <si>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</si>
  <si>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</si>
  <si>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</si>
  <si>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</si>
  <si>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</si>
  <si>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</si>
  <si>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</si>
  <si>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</si>
  <si>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</si>
  <si>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</si>
  <si>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</si>
  <si>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</si>
  <si>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</si>
  <si>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</si>
  <si>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</si>
  <si>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</si>
  <si>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</si>
  <si>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</si>
  <si>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</si>
  <si>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</si>
  <si>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</si>
  <si>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</si>
  <si>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</si>
  <si>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</si>
  <si>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</si>
  <si>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</si>
  <si>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</si>
  <si>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</si>
  <si>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</si>
  <si>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</si>
  <si>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</si>
  <si>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</si>
  <si>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</si>
  <si>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</si>
  <si>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</si>
  <si>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</si>
  <si>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</si>
  <si>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</si>
  <si>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</si>
  <si>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</si>
  <si>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</si>
  <si>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</si>
  <si>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</si>
  <si>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</si>
  <si>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</si>
  <si>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</si>
  <si>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</si>
  <si>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</si>
  <si>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</si>
  <si>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</si>
  <si>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</si>
  <si>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</si>
  <si>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</si>
  <si>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</si>
  <si>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</si>
  <si>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</si>
  <si>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</si>
  <si>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</si>
  <si>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</si>
  <si>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</si>
  <si>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</si>
  <si>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</si>
  <si>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</si>
  <si>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</si>
  <si>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</si>
  <si>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</si>
  <si>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</si>
  <si>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</si>
  <si>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</si>
  <si>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</si>
  <si>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</si>
  <si>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</si>
  <si>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</si>
  <si>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</si>
  <si>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</si>
  <si>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</si>
  <si>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</si>
  <si>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</si>
  <si>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</si>
  <si>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</si>
  <si>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</si>
  <si>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</si>
  <si>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</si>
  <si>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</si>
  <si>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</si>
  <si>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</si>
  <si>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</si>
  <si>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</si>
  <si>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</si>
  <si>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</si>
  <si>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</si>
  <si>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</si>
  <si>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</si>
  <si>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</si>
  <si>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</si>
  <si>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</si>
  <si>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</si>
  <si>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</si>
  <si>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</si>
  <si>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</si>
  <si>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</si>
  <si>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</si>
  <si>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</si>
  <si>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</si>
  <si>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</si>
  <si>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</si>
  <si>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</si>
  <si>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</si>
  <si>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</si>
  <si>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</si>
  <si>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</si>
  <si>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</si>
  <si>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</si>
  <si>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</si>
  <si>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</si>
  <si>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</si>
  <si>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</si>
  <si>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</si>
  <si>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</si>
  <si>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</si>
  <si>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</si>
  <si>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</si>
  <si>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</si>
  <si>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</si>
  <si>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</si>
  <si>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</si>
  <si>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</si>
  <si>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</si>
  <si>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</si>
  <si>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</si>
  <si>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</si>
  <si>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</si>
  <si>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</si>
  <si>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</si>
  <si>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</si>
  <si>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</si>
  <si>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</si>
  <si>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</si>
  <si>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</si>
  <si>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</si>
  <si>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</si>
  <si>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</si>
  <si>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</si>
  <si>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</si>
  <si>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</si>
  <si>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</si>
  <si>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</si>
  <si>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</si>
  <si>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</si>
  <si>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</si>
  <si>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</si>
  <si>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</si>
  <si>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</si>
  <si>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</si>
  <si>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</si>
  <si>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</si>
  <si>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</si>
  <si>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</si>
  <si>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</si>
  <si>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</si>
  <si>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</si>
  <si>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</si>
  <si>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</si>
  <si>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</si>
  <si>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</si>
  <si>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</si>
  <si>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</si>
  <si>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</si>
  <si>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</si>
  <si>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</si>
  <si>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</si>
  <si>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</si>
  <si>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</si>
  <si>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</si>
  <si>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</si>
  <si>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</si>
  <si>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</si>
  <si>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</si>
  <si>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</si>
  <si>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</si>
  <si>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</si>
  <si>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</si>
  <si>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</si>
  <si>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</si>
  <si>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</si>
  <si>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</si>
  <si>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</si>
  <si>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</si>
  <si>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</si>
  <si>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</si>
  <si>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</si>
  <si>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</si>
  <si>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</si>
  <si>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</si>
  <si>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</si>
  <si>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</si>
  <si>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</si>
  <si>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</si>
  <si>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</si>
  <si>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</si>
  <si>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</si>
  <si>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</si>
  <si>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</si>
  <si>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</si>
  <si>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</si>
  <si>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</si>
  <si>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</si>
  <si>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</si>
  <si>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</si>
  <si>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</si>
  <si>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</si>
  <si>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</si>
  <si>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</si>
  <si>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</si>
  <si>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</si>
  <si>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</si>
  <si>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</si>
  <si>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</si>
  <si>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</si>
  <si>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</si>
  <si>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</si>
  <si>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</si>
  <si>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</si>
  <si>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</si>
  <si>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</si>
  <si>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</si>
  <si>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</si>
  <si>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</si>
  <si>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</si>
  <si>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</si>
  <si>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</si>
  <si>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</si>
  <si>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</si>
  <si>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</si>
  <si>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</si>
  <si>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</si>
  <si>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</si>
  <si>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</si>
  <si>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</si>
  <si>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</si>
  <si>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</si>
  <si>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</si>
  <si>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</si>
  <si>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</si>
  <si>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</si>
  <si>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</si>
  <si>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</si>
  <si>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</si>
  <si>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</si>
  <si>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</si>
  <si>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</si>
  <si>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</si>
  <si>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</si>
  <si>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</si>
  <si>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</si>
  <si>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</si>
  <si>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</si>
  <si>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</si>
  <si>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</si>
  <si>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</si>
  <si>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</si>
  <si>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</si>
  <si>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</si>
  <si>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</si>
  <si>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</si>
  <si>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</si>
  <si>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</si>
  <si>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</si>
  <si>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</si>
  <si>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</si>
  <si>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</si>
  <si>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</si>
  <si>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</si>
  <si>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</si>
  <si>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</si>
  <si>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</si>
  <si>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</si>
  <si>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</si>
  <si>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</si>
  <si>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</si>
  <si>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</si>
  <si>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</si>
  <si>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</si>
  <si>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</si>
  <si>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</si>
  <si>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</si>
  <si>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</si>
  <si>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</si>
  <si>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</si>
  <si>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</si>
  <si>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</si>
  <si>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</si>
  <si>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</si>
  <si>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</si>
  <si>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</si>
  <si>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</si>
  <si>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</si>
  <si>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</si>
  <si>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</si>
  <si>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</si>
  <si>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</si>
  <si>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</si>
  <si>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</si>
  <si>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</si>
  <si>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</si>
  <si>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</si>
  <si>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</si>
  <si>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</si>
  <si>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</si>
  <si>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</si>
  <si>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</si>
  <si>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</si>
  <si>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</si>
  <si>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</si>
  <si>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</si>
  <si>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</si>
  <si>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</si>
  <si>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</si>
  <si>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</si>
  <si>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</si>
  <si>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</si>
  <si>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</si>
  <si>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</si>
  <si>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</si>
  <si>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</si>
  <si>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</si>
  <si>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</si>
  <si>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</si>
  <si>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</si>
  <si>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</si>
  <si>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</si>
  <si>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</si>
  <si>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</si>
  <si>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</si>
  <si>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</si>
  <si>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</si>
  <si>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</si>
  <si>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</si>
  <si>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</si>
  <si>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</si>
  <si>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</si>
  <si>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</si>
  <si>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</si>
  <si>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</si>
  <si>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</si>
  <si>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</si>
  <si>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</si>
  <si>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</si>
  <si>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</si>
  <si>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</si>
  <si>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</si>
  <si>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</si>
  <si>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</si>
  <si>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</si>
  <si>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</si>
  <si>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</si>
  <si>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</si>
  <si>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</si>
  <si>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</si>
  <si>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</si>
  <si>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</si>
  <si>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</si>
  <si>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</si>
  <si>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</si>
  <si>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</si>
  <si>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</si>
  <si>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</si>
  <si>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</si>
  <si>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</si>
  <si>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</si>
  <si>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</si>
  <si>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</si>
  <si>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</si>
  <si>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</si>
  <si>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</si>
  <si>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</si>
  <si>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</si>
  <si>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</si>
  <si>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</si>
  <si>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</si>
  <si>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</si>
  <si>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</si>
  <si>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</si>
  <si>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</si>
  <si>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</si>
  <si>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</si>
  <si>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</si>
  <si>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</si>
  <si>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</si>
  <si>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</si>
  <si>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</si>
  <si>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</si>
  <si>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</si>
  <si>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</si>
  <si>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</si>
  <si>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</si>
  <si>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</si>
  <si>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</si>
  <si>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</si>
  <si>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</si>
  <si>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</si>
  <si>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</si>
  <si>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</si>
  <si>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</si>
  <si>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</si>
  <si>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</si>
  <si>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</si>
  <si>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</si>
  <si>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</si>
  <si>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</si>
  <si>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</si>
  <si>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</si>
  <si>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</si>
  <si>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</si>
  <si>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</si>
  <si>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</si>
  <si>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</si>
  <si>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</si>
  <si>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</si>
  <si>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</si>
  <si>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</si>
  <si>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</si>
  <si>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</si>
  <si>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</si>
  <si>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</si>
  <si>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</si>
  <si>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</si>
  <si>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</si>
  <si>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</si>
  <si>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</si>
  <si>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</si>
  <si>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</si>
  <si>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</si>
  <si>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</si>
  <si>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</si>
  <si>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</si>
  <si>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</si>
  <si>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</si>
  <si>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</si>
  <si>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</si>
  <si>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</si>
  <si>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</si>
  <si>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</si>
  <si>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</si>
  <si>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</si>
  <si>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</si>
  <si>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</si>
  <si>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</si>
  <si>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</si>
  <si>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</si>
  <si>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</si>
  <si>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</si>
  <si>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</si>
  <si>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</si>
  <si>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</si>
  <si>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</si>
  <si>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</si>
  <si>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</si>
  <si>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</si>
  <si>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</si>
  <si>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</si>
  <si>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</si>
  <si>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</si>
  <si>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</si>
  <si>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</si>
  <si>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</si>
  <si>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</si>
  <si>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</si>
  <si>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</si>
  <si>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</si>
  <si>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</si>
  <si>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</si>
  <si>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</si>
  <si>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</si>
  <si>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</si>
  <si>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</si>
  <si>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</si>
  <si>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</si>
  <si>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</si>
  <si>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</si>
  <si>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</si>
  <si>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</si>
  <si>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</si>
  <si>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</si>
  <si>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</si>
  <si>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</si>
  <si>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</si>
  <si>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</si>
  <si>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</si>
  <si>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</si>
  <si>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</si>
  <si>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</si>
  <si>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</si>
  <si>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</si>
  <si>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</si>
  <si>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</si>
  <si>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</si>
  <si>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</si>
  <si>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</si>
  <si>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</si>
  <si>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</si>
  <si>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</si>
  <si>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</si>
  <si>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</si>
  <si>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</si>
  <si>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</si>
  <si>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</si>
  <si>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</si>
  <si>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</si>
  <si>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</si>
  <si>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</si>
  <si>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</si>
  <si>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</si>
  <si>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</si>
  <si>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</si>
  <si>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</si>
  <si>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</si>
  <si>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</si>
  <si>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</si>
  <si>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</si>
  <si>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</si>
  <si>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</si>
  <si>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</si>
  <si>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</si>
  <si>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</si>
  <si>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</si>
  <si>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</si>
  <si>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</si>
  <si>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</si>
  <si>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</si>
  <si>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</si>
  <si>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</si>
  <si>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</si>
  <si>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</si>
  <si>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</si>
  <si>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</si>
  <si>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</si>
  <si>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</si>
  <si>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</si>
  <si>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</si>
  <si>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</si>
  <si>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</si>
  <si>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</si>
  <si>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</si>
  <si>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</si>
  <si>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</si>
  <si>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</si>
  <si>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</si>
  <si>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</si>
  <si>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</si>
  <si>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</si>
  <si>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</si>
  <si>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</si>
  <si>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</si>
  <si>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</si>
  <si>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</si>
  <si>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</si>
  <si>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</si>
  <si>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</si>
  <si>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</si>
  <si>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</si>
  <si>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</si>
  <si>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</si>
  <si>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</si>
  <si>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</si>
  <si>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</si>
  <si>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</si>
  <si>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</si>
  <si>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</si>
  <si>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</si>
  <si>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</si>
  <si>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</si>
  <si>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</si>
  <si>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</si>
  <si>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</si>
  <si>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</si>
  <si>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</si>
  <si>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</si>
  <si>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</si>
  <si>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</si>
  <si>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</si>
  <si>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</si>
  <si>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</si>
  <si>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</si>
  <si>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</si>
  <si>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</si>
  <si>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</si>
  <si>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</si>
  <si>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</si>
  <si>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</si>
  <si>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</si>
  <si>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</si>
  <si>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</si>
  <si>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</si>
  <si>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</si>
  <si>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</si>
  <si>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</si>
  <si>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</si>
  <si>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</si>
  <si>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</si>
  <si>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</si>
  <si>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</si>
  <si>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</si>
  <si>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</si>
  <si>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</si>
  <si>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</si>
  <si>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</si>
  <si>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</si>
  <si>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</si>
  <si>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</si>
  <si>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</si>
  <si>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</si>
  <si>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</si>
  <si>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</si>
  <si>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</si>
  <si>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</si>
  <si>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</si>
  <si>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</si>
  <si>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</si>
  <si>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</si>
  <si>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</si>
  <si>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</si>
  <si>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</si>
  <si>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</si>
  <si>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</si>
  <si>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</si>
  <si>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</si>
  <si>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</si>
  <si>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</si>
  <si>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</si>
  <si>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</si>
  <si>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</si>
  <si>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</si>
  <si>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</si>
  <si>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</si>
  <si>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</si>
  <si>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</si>
  <si>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</si>
  <si>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</si>
  <si>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</si>
  <si>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</si>
  <si>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</si>
  <si>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</si>
  <si>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</si>
  <si>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</si>
  <si>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</si>
  <si>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</si>
  <si>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</si>
  <si>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</si>
  <si>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</si>
  <si>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</si>
  <si>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</si>
  <si>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</si>
  <si>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</si>
  <si>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</si>
  <si>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</si>
  <si>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</si>
  <si>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</si>
  <si>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</si>
  <si>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</si>
  <si>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</si>
  <si>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</si>
  <si>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</si>
  <si>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</si>
  <si>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</si>
  <si>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</si>
  <si>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</si>
  <si>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</si>
  <si>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</si>
  <si>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</si>
  <si>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</si>
  <si>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</si>
  <si>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</si>
  <si>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</si>
  <si>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</si>
  <si>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</si>
  <si>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</si>
  <si>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</si>
  <si>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</si>
  <si>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</si>
  <si>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</si>
  <si>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</si>
  <si>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</si>
  <si>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</si>
  <si>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</si>
  <si>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</si>
  <si>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</si>
  <si>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</si>
  <si>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</si>
  <si>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</si>
  <si>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</si>
  <si>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</si>
  <si>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</si>
  <si>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</si>
  <si>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</si>
  <si>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</si>
  <si>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</si>
  <si>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</si>
  <si>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</si>
  <si>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</si>
  <si>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</si>
  <si>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</si>
  <si>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</si>
  <si>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</si>
  <si>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</si>
  <si>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</si>
  <si>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</si>
  <si>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</si>
  <si>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</si>
  <si>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</si>
  <si>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</si>
  <si>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</si>
  <si>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</si>
  <si>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</si>
  <si>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</si>
  <si>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</si>
  <si>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</si>
  <si>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</si>
  <si>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</si>
  <si>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</si>
  <si>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</si>
  <si>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</si>
  <si>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</si>
  <si>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</si>
  <si>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</si>
  <si>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</si>
  <si>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</si>
  <si>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</si>
  <si>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</si>
  <si>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</si>
  <si>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</si>
  <si>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</si>
  <si>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</si>
  <si>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</si>
  <si>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</si>
  <si>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</si>
  <si>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</si>
  <si>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</si>
  <si>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</si>
  <si>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</si>
  <si>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</si>
  <si>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</si>
  <si>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</si>
  <si>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</si>
  <si>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</si>
  <si>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</si>
  <si>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</si>
  <si>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</si>
  <si>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</si>
  <si>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</si>
  <si>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</si>
  <si>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</si>
  <si>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</si>
  <si>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</si>
  <si>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</si>
  <si>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</si>
  <si>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</si>
  <si>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</si>
  <si>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</si>
  <si>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</si>
  <si>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</si>
  <si>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</si>
  <si>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</si>
  <si>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</si>
  <si>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</si>
  <si>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</si>
  <si>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</si>
  <si>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</si>
  <si>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</si>
  <si>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</si>
  <si>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</si>
  <si>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</si>
  <si>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</si>
  <si>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</si>
  <si>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</si>
  <si>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</si>
  <si>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</si>
  <si>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</si>
  <si>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</si>
  <si>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</si>
  <si>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</si>
  <si>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</si>
  <si>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</si>
  <si>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</si>
  <si>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</si>
  <si>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</si>
  <si>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</si>
  <si>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</si>
  <si>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</si>
  <si>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</si>
  <si>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</si>
  <si>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</si>
  <si>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</si>
  <si>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</si>
  <si>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</si>
  <si>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</si>
  <si>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</si>
  <si>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</si>
  <si>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</si>
  <si>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</si>
  <si>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</si>
  <si>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</si>
  <si>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</si>
  <si>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</si>
  <si>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</si>
  <si>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</si>
  <si>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</si>
  <si>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</si>
  <si>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</si>
  <si>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</si>
  <si>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</si>
  <si>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</si>
  <si>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</si>
  <si>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</si>
  <si>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</si>
  <si>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</si>
  <si>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</si>
  <si>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</si>
  <si>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</si>
  <si>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</si>
  <si>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</si>
  <si>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</si>
  <si>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</si>
  <si>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</si>
  <si>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</si>
  <si>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</si>
  <si>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</si>
  <si>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</si>
  <si>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</si>
  <si>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</si>
  <si>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</si>
  <si>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</si>
  <si>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</si>
  <si>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</si>
  <si>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</si>
  <si>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</si>
  <si>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</si>
  <si>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</si>
  <si>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</si>
  <si>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</si>
  <si>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</si>
  <si>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</si>
  <si>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</si>
  <si>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</si>
  <si>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</si>
  <si>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</si>
  <si>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</si>
  <si>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</si>
  <si>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</si>
  <si>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</si>
  <si>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</si>
  <si>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</si>
  <si>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</si>
  <si>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</si>
  <si>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</si>
  <si>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</si>
  <si>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</si>
  <si>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</si>
  <si>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</si>
  <si>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</si>
  <si>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</si>
  <si>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</si>
  <si>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</si>
  <si>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</si>
  <si>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</si>
  <si>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</si>
  <si>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</si>
  <si>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</si>
  <si>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</si>
  <si>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</si>
  <si>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</si>
  <si>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</si>
  <si>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</si>
  <si>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</si>
  <si>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</si>
  <si>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</si>
  <si>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</si>
  <si>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</si>
  <si>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</si>
  <si>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</si>
  <si>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</si>
  <si>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</si>
  <si>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</si>
  <si>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</si>
  <si>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</si>
  <si>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</si>
  <si>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</si>
  <si>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</si>
  <si>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</si>
  <si>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</si>
  <si>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</si>
  <si>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</si>
  <si>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</si>
  <si>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</si>
  <si>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</si>
  <si>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</si>
  <si>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</si>
  <si>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</si>
  <si>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</si>
  <si>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</si>
  <si>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</si>
  <si>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</si>
  <si>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</si>
  <si>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</si>
  <si>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</si>
  <si>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</si>
  <si>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</si>
  <si>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</si>
  <si>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</si>
  <si>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</si>
  <si>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</si>
  <si>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</si>
  <si>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</si>
  <si>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</si>
  <si>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</si>
  <si>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</si>
  <si>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</si>
  <si>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</si>
  <si>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</si>
  <si>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</si>
  <si>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</si>
  <si>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</si>
  <si>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</si>
  <si>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</si>
  <si>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</si>
  <si>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</si>
  <si>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</si>
  <si>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</si>
  <si>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</si>
  <si>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</si>
  <si>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</si>
  <si>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</si>
  <si>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</si>
  <si>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</si>
  <si>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</si>
  <si>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</si>
  <si>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</si>
  <si>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</si>
  <si>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</si>
  <si>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</si>
  <si>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</si>
  <si>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</si>
  <si>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</si>
  <si>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</si>
  <si>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</si>
  <si>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</si>
  <si>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</si>
  <si>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</si>
  <si>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</si>
  <si>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</si>
  <si>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</si>
  <si>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</si>
  <si>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</si>
  <si>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</si>
  <si>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</si>
  <si>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</si>
  <si>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</si>
  <si>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</si>
  <si>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</si>
  <si>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</si>
  <si>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</si>
  <si>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</si>
  <si>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</si>
  <si>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</si>
  <si>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</si>
  <si>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</si>
  <si>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</si>
  <si>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</si>
  <si>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</si>
  <si>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</si>
  <si>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</si>
  <si>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</si>
  <si>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</si>
  <si>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</si>
  <si>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</si>
  <si>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</si>
  <si>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</si>
  <si>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</si>
  <si>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</si>
  <si>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</si>
  <si>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</si>
  <si>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</si>
  <si>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</si>
  <si>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</si>
  <si>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</si>
  <si>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</si>
  <si>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</si>
  <si>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</si>
  <si>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</si>
  <si>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</si>
  <si>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</si>
  <si>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</si>
  <si>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</si>
  <si>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</si>
  <si>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</si>
  <si>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</si>
  <si>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</si>
  <si>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</si>
  <si>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</si>
  <si>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</si>
  <si>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</si>
  <si>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</si>
  <si>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</si>
  <si>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</si>
  <si>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</si>
  <si>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</si>
  <si>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</si>
  <si>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</si>
  <si>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</si>
  <si>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</si>
  <si>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</si>
  <si>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</si>
  <si>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</si>
  <si>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</si>
  <si>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</si>
  <si>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</si>
  <si>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</si>
  <si>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</si>
  <si>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</si>
  <si>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</si>
  <si>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</si>
  <si>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</si>
  <si>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</si>
  <si>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</si>
  <si>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</si>
  <si>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</si>
  <si>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</si>
  <si>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</si>
  <si>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</si>
  <si>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</si>
  <si>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</si>
  <si>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</si>
  <si>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</si>
  <si>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</si>
  <si>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</si>
  <si>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</si>
  <si>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</si>
  <si>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</si>
  <si>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</si>
  <si>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</si>
  <si>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</si>
  <si>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</si>
  <si>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</si>
  <si>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</si>
  <si>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</si>
  <si>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</si>
  <si>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</si>
  <si>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</si>
  <si>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</si>
  <si>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</si>
  <si>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</si>
  <si>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</si>
  <si>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</si>
  <si>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</si>
  <si>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</si>
  <si>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</si>
  <si>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</si>
  <si>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</si>
  <si>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</si>
  <si>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</si>
  <si>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</si>
  <si>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</si>
  <si>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</si>
  <si>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</si>
  <si>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</si>
  <si>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</si>
  <si>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</si>
  <si>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</si>
  <si>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</si>
  <si>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</si>
  <si>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</si>
  <si>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</si>
  <si>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</si>
  <si>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</si>
  <si>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</si>
  <si>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</si>
  <si>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</si>
  <si>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</si>
  <si>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</si>
  <si>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</si>
  <si>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</si>
  <si>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</si>
  <si>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</si>
  <si>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</si>
  <si>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</si>
  <si>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</si>
  <si>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</si>
  <si>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</si>
  <si>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</si>
  <si>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</si>
  <si>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</si>
  <si>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</si>
  <si>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</si>
  <si>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</si>
  <si>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</si>
  <si>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</si>
  <si>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</si>
  <si>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</si>
  <si>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</si>
  <si>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</si>
  <si>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</si>
  <si>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</si>
  <si>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</si>
  <si>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</si>
  <si>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</si>
  <si>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</si>
  <si>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</si>
  <si>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</si>
  <si>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</si>
  <si>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</si>
  <si>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</si>
  <si>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</si>
  <si>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</si>
  <si>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</si>
  <si>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</si>
  <si>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</si>
  <si>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</si>
  <si>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</si>
  <si>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</si>
  <si>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</si>
  <si>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</si>
  <si>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</si>
  <si>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</si>
  <si>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</si>
  <si>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</si>
  <si>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</si>
  <si>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</si>
  <si>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</si>
  <si>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</si>
  <si>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</si>
  <si>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</si>
  <si>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</si>
  <si>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</si>
  <si>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</si>
  <si>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</si>
  <si>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</si>
  <si>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</si>
  <si>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</si>
  <si>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</si>
  <si>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</si>
  <si>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</si>
  <si>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</si>
  <si>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</si>
  <si>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</si>
  <si>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</si>
  <si>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</si>
  <si>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</si>
  <si>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</si>
  <si>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</si>
  <si>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</si>
  <si>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</si>
  <si>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</si>
  <si>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</si>
  <si>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</si>
  <si>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</si>
  <si>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</si>
  <si>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</si>
  <si>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</si>
  <si>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</si>
  <si>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</si>
  <si>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</si>
  <si>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</si>
  <si>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</si>
  <si>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</si>
  <si>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</si>
  <si>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</si>
  <si>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</si>
  <si>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</si>
  <si>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</si>
  <si>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</si>
  <si>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</si>
  <si>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</si>
  <si>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</si>
  <si>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</si>
  <si>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</si>
  <si>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</si>
  <si>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</si>
  <si>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</si>
  <si>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</si>
  <si>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</si>
  <si>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</si>
  <si>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</si>
  <si>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</si>
  <si>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</si>
  <si>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</si>
  <si>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</si>
  <si>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</si>
  <si>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</si>
  <si>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</si>
  <si>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</si>
  <si>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</si>
  <si>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</si>
  <si>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</si>
  <si>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</si>
  <si>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</si>
  <si>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</si>
  <si>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</si>
  <si>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</si>
  <si>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</si>
  <si>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</si>
  <si>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</si>
  <si>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</si>
  <si>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</si>
  <si>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</si>
  <si>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</si>
  <si>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</si>
  <si>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</si>
  <si>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</si>
  <si>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</si>
  <si>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</si>
  <si>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</si>
  <si>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</si>
  <si>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</si>
  <si>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</si>
  <si>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</si>
  <si>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</si>
  <si>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</si>
  <si>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</si>
  <si>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</si>
  <si>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</si>
  <si>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</si>
  <si>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</si>
  <si>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</si>
  <si>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</si>
  <si>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</si>
  <si>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</si>
  <si>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</si>
  <si>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</si>
  <si>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</si>
  <si>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</si>
  <si>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</si>
  <si>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</si>
  <si>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</si>
  <si>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</si>
  <si>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</si>
  <si>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</si>
  <si>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</si>
  <si>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</si>
  <si>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</si>
  <si>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</si>
  <si>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</si>
  <si>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</si>
  <si>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</si>
  <si>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</si>
  <si>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</si>
  <si>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</si>
  <si>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</si>
  <si>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</si>
  <si>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</si>
  <si>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</si>
  <si>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</si>
  <si>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</si>
  <si>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</si>
  <si>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</si>
  <si>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</si>
  <si>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</si>
  <si>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</si>
  <si>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</si>
  <si>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</si>
  <si>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</si>
  <si>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</si>
  <si>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</si>
  <si>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</si>
  <si>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</si>
  <si>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</si>
  <si>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</si>
  <si>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</si>
  <si>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</si>
  <si>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</si>
  <si>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</si>
  <si>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</si>
  <si>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</si>
  <si>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</si>
  <si>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</si>
  <si>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</si>
  <si>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</si>
  <si>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</si>
  <si>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</si>
  <si>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</si>
  <si>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</si>
  <si>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</si>
  <si>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</si>
  <si>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</si>
  <si>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</si>
  <si>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</si>
  <si>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</si>
  <si>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</si>
  <si>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</si>
  <si>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</si>
  <si>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</si>
  <si>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</si>
  <si>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</si>
  <si>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</si>
  <si>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</si>
  <si>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</si>
  <si>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</si>
  <si>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</si>
  <si>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</si>
  <si>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</si>
  <si>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</si>
  <si>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</si>
  <si>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</si>
  <si>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</si>
  <si>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</si>
  <si>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</si>
  <si>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</si>
  <si>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</si>
  <si>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</si>
  <si>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</si>
  <si>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</si>
  <si>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</si>
  <si>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</si>
  <si>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</si>
  <si>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</si>
  <si>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</si>
  <si>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</si>
  <si>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</si>
  <si>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</si>
  <si>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</si>
  <si>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</si>
  <si>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</si>
  <si>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</si>
  <si>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</si>
  <si>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</si>
  <si>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</si>
  <si>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</si>
  <si>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</si>
  <si>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</si>
  <si>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</si>
  <si>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</si>
  <si>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</si>
  <si>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</si>
  <si>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</si>
  <si>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</si>
  <si>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</si>
  <si>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</si>
  <si>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</si>
  <si>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</si>
  <si>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</si>
  <si>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</si>
  <si>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</si>
  <si>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</si>
  <si>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</si>
  <si>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</si>
  <si>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</si>
  <si>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</si>
  <si>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</si>
  <si>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</si>
  <si>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</si>
  <si>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</si>
  <si>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</si>
  <si>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</si>
  <si>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</si>
  <si>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</si>
  <si>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</si>
  <si>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</si>
  <si>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</si>
  <si>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</si>
  <si>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</si>
  <si>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</si>
  <si>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</si>
  <si>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</si>
  <si>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</si>
  <si>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</si>
  <si>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</si>
  <si>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</si>
  <si>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</si>
  <si>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</si>
  <si>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</si>
  <si>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</si>
  <si>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</si>
  <si>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</si>
  <si>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</si>
  <si>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</si>
  <si>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</si>
  <si>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</si>
  <si>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</si>
  <si>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</si>
  <si>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</si>
  <si>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</si>
  <si>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</si>
  <si>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</si>
  <si>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</si>
  <si>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</si>
  <si>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</si>
  <si>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</si>
  <si>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</si>
  <si>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</si>
  <si>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</si>
  <si>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</si>
  <si>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</si>
  <si>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</si>
  <si>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</si>
  <si>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</si>
  <si>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</si>
  <si>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</si>
  <si>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</si>
  <si>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</si>
  <si>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</si>
  <si>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</si>
  <si>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</si>
  <si>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</si>
  <si>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</si>
  <si>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</si>
  <si>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</si>
  <si>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</si>
  <si>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</si>
  <si>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</si>
  <si>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</si>
  <si>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</si>
  <si>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</si>
  <si>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</si>
  <si>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</si>
  <si>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</si>
  <si>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</si>
  <si>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</si>
  <si>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</si>
  <si>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</si>
  <si>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</si>
  <si>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</si>
  <si>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</si>
  <si>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</si>
  <si>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</si>
  <si>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</si>
  <si>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</si>
  <si>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</si>
  <si>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</si>
  <si>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</si>
  <si>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</si>
  <si>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</si>
  <si>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</si>
  <si>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</si>
  <si>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</si>
  <si>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</si>
  <si>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</si>
  <si>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</si>
  <si>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</si>
  <si>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</si>
  <si>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</si>
  <si>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</si>
  <si>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</si>
  <si>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</si>
  <si>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</si>
  <si>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</si>
  <si>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</si>
  <si>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</si>
  <si>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</si>
  <si>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</si>
  <si>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</si>
  <si>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</si>
  <si>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</si>
  <si>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</si>
  <si>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</si>
  <si>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</si>
  <si>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</si>
  <si>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</si>
  <si>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</si>
  <si>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</si>
  <si>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</si>
  <si>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</si>
  <si>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</si>
  <si>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</si>
  <si>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</si>
  <si>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</si>
  <si>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</si>
  <si>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</si>
  <si>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</si>
  <si>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</si>
  <si>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</si>
  <si>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</si>
  <si>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</si>
  <si>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</si>
  <si>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</si>
  <si>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</si>
  <si>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</si>
  <si>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</si>
  <si>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</si>
  <si>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</si>
  <si>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</si>
  <si>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</si>
  <si>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</si>
  <si>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</si>
  <si>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</si>
  <si>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</si>
  <si>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</si>
  <si>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</si>
  <si>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</si>
  <si>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</si>
  <si>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</si>
  <si>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</si>
  <si>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</si>
  <si>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</si>
  <si>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</si>
  <si>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</si>
  <si>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</si>
  <si>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</si>
  <si>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</si>
  <si>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</si>
  <si>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</si>
  <si>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</si>
  <si>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</si>
  <si>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</si>
  <si>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</si>
  <si>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</si>
  <si>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</si>
  <si>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</si>
  <si>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</si>
  <si>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</si>
  <si>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</si>
  <si>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</si>
  <si>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</si>
  <si>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</si>
  <si>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</si>
  <si>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</si>
  <si>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</si>
  <si>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</si>
  <si>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</si>
  <si>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</si>
  <si>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</si>
  <si>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</si>
  <si>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</si>
  <si>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</si>
  <si>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</si>
  <si>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</si>
  <si>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</si>
  <si>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</si>
  <si>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</si>
  <si>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</si>
  <si>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</si>
  <si>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</si>
  <si>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</si>
  <si>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</si>
  <si>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</si>
  <si>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</si>
  <si>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</si>
  <si>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</si>
  <si>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</si>
  <si>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</si>
  <si>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</si>
  <si>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</si>
  <si>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</si>
  <si>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</si>
  <si>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</si>
  <si>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</si>
  <si>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</si>
  <si>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</si>
  <si>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</si>
  <si>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</si>
  <si>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</si>
  <si>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</si>
  <si>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</si>
  <si>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</si>
  <si>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</si>
  <si>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</si>
  <si>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</si>
  <si>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</si>
  <si>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</si>
  <si>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</si>
  <si>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</si>
  <si>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</si>
  <si>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</si>
  <si>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</si>
  <si>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</si>
  <si>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</si>
  <si>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</si>
  <si>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</si>
  <si>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</si>
  <si>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</si>
  <si>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</si>
  <si>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</si>
  <si>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</si>
  <si>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</si>
  <si>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</si>
  <si>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</si>
  <si>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</si>
  <si>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</si>
  <si>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</si>
  <si>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</si>
  <si>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</si>
  <si>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</si>
  <si>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</si>
  <si>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</si>
  <si>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</si>
  <si>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</si>
  <si>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</si>
  <si>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</si>
  <si>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</si>
  <si>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</si>
  <si>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</si>
  <si>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</si>
  <si>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</si>
  <si>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</si>
  <si>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</si>
  <si>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</si>
  <si>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</si>
  <si>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</si>
  <si>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</si>
  <si>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</si>
  <si>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</si>
  <si>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</si>
  <si>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</si>
  <si>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</si>
  <si>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</si>
  <si>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</si>
  <si>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</si>
  <si>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</si>
  <si>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</si>
  <si>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</si>
  <si>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</si>
  <si>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</si>
  <si>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</si>
  <si>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</si>
  <si>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</si>
  <si>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</si>
  <si>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</si>
  <si>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</si>
  <si>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</si>
  <si>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</si>
  <si>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</si>
  <si>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</si>
  <si>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</si>
  <si>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</si>
  <si>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</si>
  <si>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</si>
  <si>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</si>
  <si>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</si>
  <si>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</si>
  <si>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</si>
  <si>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</si>
  <si>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</si>
  <si>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</si>
  <si>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</si>
  <si>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</si>
  <si>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</si>
  <si>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</si>
  <si>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</si>
  <si>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</si>
  <si>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</si>
  <si>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</si>
  <si>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</si>
  <si>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</si>
  <si>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</si>
  <si>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</si>
  <si>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</si>
  <si>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</si>
  <si>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</si>
  <si>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</si>
  <si>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</si>
  <si>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</si>
  <si>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</si>
  <si>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</si>
  <si>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</si>
  <si>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</si>
  <si>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</si>
  <si>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</si>
  <si>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</si>
  <si>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</si>
  <si>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</si>
  <si>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</si>
  <si>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</si>
  <si>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</si>
  <si>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</si>
  <si>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</si>
  <si>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</si>
  <si>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</si>
  <si>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</si>
  <si>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</si>
  <si>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</si>
  <si>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</si>
  <si>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</si>
  <si>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</si>
  <si>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</si>
  <si>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</si>
  <si>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</si>
  <si>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</si>
  <si>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</si>
  <si>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</si>
  <si>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</si>
  <si>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</si>
  <si>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</si>
  <si>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</si>
  <si>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</si>
  <si>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</si>
  <si>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</si>
  <si>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</si>
  <si>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</si>
  <si>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</si>
  <si>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</si>
  <si>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</si>
  <si>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</si>
  <si>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</si>
  <si>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</si>
  <si>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</si>
  <si>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</si>
  <si>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</si>
  <si>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</si>
  <si>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</si>
  <si>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</si>
  <si>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</si>
  <si>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</si>
  <si>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</si>
  <si>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</si>
  <si>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</si>
  <si>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</si>
  <si>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</si>
  <si>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</si>
  <si>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</si>
  <si>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</si>
  <si>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</si>
  <si>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</si>
  <si>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</si>
  <si>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</si>
  <si>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</si>
  <si>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</si>
  <si>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</si>
  <si>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</si>
  <si>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</si>
  <si>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</si>
  <si>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</si>
  <si>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</si>
  <si>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</si>
  <si>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</si>
  <si>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</si>
  <si>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</si>
  <si>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</si>
  <si>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</si>
  <si>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</si>
  <si>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</si>
  <si>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</si>
  <si>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</si>
  <si>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</si>
  <si>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</si>
  <si>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</si>
  <si>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</si>
  <si>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</si>
  <si>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</si>
  <si>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</si>
  <si>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</si>
  <si>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</si>
  <si>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</si>
  <si>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</si>
  <si>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</si>
  <si>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</si>
  <si>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</si>
  <si>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</si>
  <si>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</si>
  <si>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</si>
  <si>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</si>
  <si>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</si>
  <si>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</si>
  <si>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</si>
  <si>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</si>
  <si>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</si>
  <si>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</si>
  <si>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</si>
  <si>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</si>
  <si>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</si>
  <si>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</si>
  <si>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</si>
  <si>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</si>
  <si>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</si>
  <si>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</si>
  <si>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</si>
  <si>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</si>
  <si>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</si>
  <si>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</si>
  <si>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</si>
  <si>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</si>
  <si>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</si>
  <si>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</si>
  <si>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</si>
  <si>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</si>
  <si>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</si>
  <si>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</si>
  <si>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</si>
  <si>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</si>
  <si>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</si>
  <si>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</si>
  <si>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</si>
  <si>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</si>
  <si>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</si>
  <si>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</si>
  <si>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</si>
  <si>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</si>
  <si>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</si>
  <si>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</si>
  <si>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</si>
  <si>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</si>
  <si>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</si>
  <si>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</si>
  <si>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</si>
  <si>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</si>
  <si>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</si>
  <si>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</si>
  <si>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</si>
  <si>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</si>
  <si>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</si>
  <si>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</si>
  <si>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</si>
  <si>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</si>
  <si>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</si>
  <si>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</si>
  <si>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</si>
  <si>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</si>
  <si>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</si>
  <si>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</si>
  <si>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</si>
  <si>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</si>
  <si>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</si>
  <si>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</si>
  <si>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</si>
  <si>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</si>
  <si>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</si>
  <si>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</si>
  <si>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</si>
  <si>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</si>
  <si>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</si>
  <si>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</si>
  <si>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</si>
  <si>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</si>
  <si>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</si>
  <si>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</si>
  <si>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</si>
  <si>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</si>
  <si>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</si>
  <si>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</si>
  <si>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</si>
  <si>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</si>
  <si>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</si>
  <si>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</si>
  <si>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</si>
  <si>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</si>
  <si>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</si>
  <si>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</si>
  <si>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</si>
  <si>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</si>
  <si>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</si>
  <si>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</si>
  <si>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</si>
  <si>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</si>
  <si>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</si>
  <si>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</si>
  <si>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</si>
  <si>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</si>
  <si>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</si>
  <si>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</si>
  <si>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</si>
  <si>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</si>
  <si>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</si>
  <si>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</si>
  <si>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</si>
  <si>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</si>
  <si>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</si>
  <si>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</si>
  <si>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</si>
  <si>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</si>
  <si>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</si>
  <si>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</si>
  <si>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</si>
  <si>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</si>
  <si>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</si>
  <si>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</si>
  <si>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</si>
  <si>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</si>
  <si>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</si>
  <si>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</si>
  <si>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</si>
  <si>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</si>
  <si>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</si>
  <si>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</si>
  <si>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</si>
  <si>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</si>
  <si>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</si>
  <si>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</si>
  <si>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</si>
  <si>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</si>
  <si>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</si>
  <si>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</si>
  <si>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</si>
  <si>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</si>
  <si>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</si>
  <si>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</si>
  <si>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</si>
  <si>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</si>
  <si>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</si>
  <si>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</si>
  <si>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</si>
  <si>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</si>
  <si>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</si>
  <si>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</si>
  <si>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</si>
  <si>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</si>
  <si>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</si>
  <si>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</si>
  <si>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</si>
  <si>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</si>
  <si>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</si>
  <si>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</si>
  <si>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</si>
  <si>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</si>
  <si>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</si>
  <si>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</si>
  <si>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</si>
  <si>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</si>
  <si>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</si>
  <si>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</si>
  <si>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</si>
  <si>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</si>
  <si>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</si>
  <si>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</si>
  <si>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</si>
  <si>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</si>
  <si>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</si>
  <si>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</si>
  <si>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</si>
  <si>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</si>
  <si>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</si>
  <si>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</si>
  <si>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</si>
  <si>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</si>
  <si>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</si>
  <si>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</si>
  <si>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</si>
  <si>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</si>
  <si>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</si>
  <si>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</si>
  <si>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</si>
  <si>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</si>
  <si>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</si>
  <si>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</si>
  <si>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</si>
  <si>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</si>
  <si>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</si>
  <si>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</si>
  <si>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</si>
  <si>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</si>
  <si>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</si>
  <si>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</si>
  <si>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</si>
  <si>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</si>
  <si>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</si>
  <si>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</si>
  <si>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</si>
  <si>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</si>
  <si>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</si>
  <si>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</si>
  <si>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</si>
  <si>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</si>
  <si>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</si>
  <si>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</si>
  <si>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</si>
  <si>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</si>
  <si>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</si>
  <si>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</si>
  <si>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</si>
  <si>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</si>
  <si>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</si>
  <si>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</si>
  <si>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</si>
  <si>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</si>
  <si>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</si>
  <si>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</si>
  <si>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</si>
  <si>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</si>
  <si>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</si>
  <si>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</si>
  <si>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</si>
  <si>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</si>
  <si>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</si>
  <si>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</si>
  <si>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</si>
  <si>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</si>
  <si>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</si>
  <si>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</si>
  <si>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</si>
  <si>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</si>
  <si>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</si>
  <si>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</si>
  <si>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</si>
  <si>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</si>
  <si>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</si>
  <si>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</si>
  <si>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</si>
  <si>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</si>
  <si>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</si>
  <si>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</si>
  <si>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</si>
  <si>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</si>
  <si>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</si>
  <si>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</si>
  <si>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</si>
  <si>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</si>
  <si>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</si>
  <si>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</si>
  <si>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</si>
  <si>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</si>
  <si>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</si>
  <si>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</si>
  <si>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</si>
  <si>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</si>
  <si>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</si>
  <si>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</si>
  <si>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</si>
  <si>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</si>
  <si>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</si>
  <si>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</si>
  <si>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</si>
  <si>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</si>
  <si>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</si>
  <si>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</si>
  <si>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</si>
  <si>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</si>
  <si>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</si>
  <si>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</si>
  <si>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</si>
  <si>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</si>
  <si>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</si>
  <si>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</si>
  <si>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</si>
  <si>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</si>
  <si>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</si>
  <si>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</si>
  <si>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</si>
  <si>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</si>
  <si>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</si>
  <si>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</si>
  <si>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</si>
  <si>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</si>
  <si>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</si>
  <si>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</si>
  <si>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</si>
  <si>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</si>
  <si>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</si>
  <si>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</si>
  <si>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</si>
  <si>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</si>
  <si>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</si>
  <si>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</si>
  <si>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</si>
  <si>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</si>
  <si>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</si>
  <si>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</si>
  <si>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</si>
  <si>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</si>
  <si>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</si>
  <si>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</si>
  <si>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</si>
  <si>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</si>
  <si>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</si>
  <si>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</si>
  <si>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</si>
  <si>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</si>
  <si>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</si>
  <si>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</si>
  <si>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</si>
  <si>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</si>
  <si>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</si>
  <si>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</si>
  <si>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</si>
  <si>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</si>
  <si>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</si>
  <si>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</si>
  <si>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</si>
  <si>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</si>
  <si>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</si>
  <si>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</si>
  <si>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</si>
  <si>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</si>
  <si>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</si>
  <si>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</si>
  <si>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</si>
  <si>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</si>
  <si>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</si>
  <si>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</si>
  <si>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</si>
  <si>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</si>
  <si>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</si>
  <si>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</si>
  <si>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</si>
  <si>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</si>
  <si>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</si>
  <si>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</si>
  <si>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</si>
  <si>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</si>
  <si>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</si>
  <si>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</si>
  <si>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</si>
  <si>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</si>
  <si>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</si>
  <si>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</si>
  <si>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</si>
  <si>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</si>
  <si>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</si>
  <si>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</si>
  <si>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</si>
  <si>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</si>
  <si>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</si>
  <si>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</si>
  <si>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</si>
  <si>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</si>
  <si>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</si>
  <si>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</si>
  <si>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</si>
  <si>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</si>
  <si>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</si>
  <si>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</si>
  <si>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</si>
  <si>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</si>
  <si>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</si>
  <si>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</si>
  <si>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</si>
  <si>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</si>
  <si>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</si>
  <si>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</si>
  <si>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</si>
  <si>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</si>
  <si>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</si>
  <si>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</si>
  <si>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</si>
  <si>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</si>
  <si>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</si>
  <si>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</si>
  <si>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</si>
  <si>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</si>
  <si>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</si>
  <si>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</si>
  <si>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</si>
  <si>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</si>
  <si>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</si>
  <si>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</si>
  <si>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</si>
  <si>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</si>
  <si>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</si>
  <si>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</si>
  <si>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</si>
  <si>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</si>
  <si>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</si>
  <si>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</si>
  <si>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</si>
  <si>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</si>
  <si>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</si>
  <si>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</si>
  <si>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</si>
  <si>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</si>
  <si>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</si>
  <si>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</si>
  <si>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</si>
  <si>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</si>
  <si>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</si>
  <si>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</si>
  <si>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</si>
  <si>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</si>
  <si>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</si>
  <si>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</si>
  <si>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</si>
  <si>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</si>
  <si>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</si>
  <si>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</si>
  <si>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</si>
  <si>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</si>
  <si>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</si>
  <si>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</si>
  <si>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</si>
  <si>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</si>
  <si>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</si>
  <si>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</si>
  <si>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</si>
  <si>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</si>
  <si>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</si>
  <si>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</si>
  <si>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</si>
  <si>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</si>
  <si>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</si>
  <si>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</si>
  <si>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</si>
  <si>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</si>
  <si>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</si>
  <si>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</si>
  <si>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</si>
  <si>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</si>
  <si>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</si>
  <si>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</si>
  <si>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</si>
  <si>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</si>
  <si>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</si>
  <si>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</si>
  <si>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</si>
  <si>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</si>
  <si>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</si>
  <si>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</si>
  <si>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</si>
  <si>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</si>
  <si>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</si>
  <si>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</si>
  <si>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</si>
  <si>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</si>
  <si>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</si>
  <si>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</si>
  <si>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</si>
  <si>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</si>
  <si>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</si>
  <si>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</si>
  <si>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</si>
  <si>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</si>
  <si>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</si>
  <si>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</si>
  <si>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</si>
  <si>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</si>
  <si>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</si>
  <si>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</si>
  <si>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</si>
  <si>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</si>
  <si>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</si>
  <si>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</si>
  <si>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</si>
  <si>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</si>
  <si>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</si>
  <si>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</si>
  <si>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</si>
  <si>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</si>
  <si>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</si>
  <si>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</si>
  <si>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</si>
  <si>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</si>
  <si>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</si>
  <si>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</si>
  <si>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</si>
  <si>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</si>
  <si>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</si>
  <si>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</si>
  <si>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</si>
  <si>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</si>
  <si>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</si>
  <si>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</si>
  <si>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</si>
  <si>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</si>
  <si>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</si>
  <si>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</si>
  <si>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</si>
  <si>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</si>
  <si>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</si>
  <si>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</si>
  <si>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</si>
  <si>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</si>
  <si>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</si>
  <si>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</si>
  <si>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</si>
  <si>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</si>
  <si>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</si>
  <si>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</si>
  <si>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</si>
  <si>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</si>
  <si>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</si>
  <si>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</si>
  <si>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</si>
  <si>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</si>
  <si>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</si>
  <si>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</si>
  <si>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</si>
  <si>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</si>
  <si>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</si>
  <si>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</si>
  <si>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</si>
  <si>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</si>
  <si>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</si>
  <si>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</si>
  <si>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</si>
  <si>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</si>
  <si>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</si>
  <si>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</si>
  <si>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</si>
  <si>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</si>
  <si>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</si>
  <si>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</si>
  <si>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</si>
  <si>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</si>
  <si>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</si>
  <si>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</si>
  <si>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</si>
  <si>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</si>
  <si>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</si>
  <si>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</si>
  <si>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</si>
  <si>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</si>
  <si>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</si>
  <si>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</si>
  <si>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</si>
  <si>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</si>
  <si>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</si>
  <si>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</si>
  <si>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</si>
  <si>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</si>
  <si>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</si>
  <si>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</si>
  <si>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</si>
  <si>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</si>
  <si>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</si>
  <si>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</si>
  <si>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</si>
  <si>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</si>
  <si>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</si>
  <si>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</si>
  <si>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</si>
  <si>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</si>
  <si>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</si>
  <si>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</si>
  <si>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</si>
  <si>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</si>
  <si>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</si>
  <si>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</si>
  <si>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</si>
  <si>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</si>
  <si>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</si>
  <si>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</si>
  <si>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</si>
  <si>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</si>
  <si>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</si>
  <si>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</si>
  <si>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</si>
  <si>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</si>
  <si>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</si>
  <si>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</si>
  <si>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</si>
  <si>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</si>
  <si>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</si>
  <si>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</si>
  <si>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</si>
  <si>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</si>
  <si>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</si>
  <si>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</si>
  <si>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</si>
  <si>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</si>
  <si>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</si>
  <si>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</si>
  <si>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</si>
  <si>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</si>
  <si>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</si>
  <si>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</si>
  <si>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</si>
  <si>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</si>
  <si>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</si>
  <si>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</si>
  <si>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</si>
  <si>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</si>
  <si>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</si>
  <si>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</si>
  <si>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</si>
  <si>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</si>
  <si>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</si>
  <si>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</si>
  <si>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</si>
  <si>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</si>
  <si>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</si>
  <si>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</si>
  <si>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</si>
  <si>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</si>
  <si>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</si>
  <si>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</si>
  <si>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</si>
  <si>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</si>
  <si>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</si>
  <si>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</si>
  <si>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</si>
  <si>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</si>
  <si>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</si>
  <si>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</si>
  <si>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</si>
  <si>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</si>
  <si>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</si>
  <si>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</si>
  <si>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</si>
  <si>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</si>
  <si>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</si>
  <si>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</si>
  <si>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</si>
  <si>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</si>
  <si>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</si>
  <si>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</si>
  <si>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</si>
  <si>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</si>
  <si>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</si>
  <si>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</si>
  <si>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</si>
  <si>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</si>
  <si>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</si>
  <si>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</si>
  <si>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</si>
  <si>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</si>
  <si>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</si>
  <si>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</si>
  <si>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</si>
  <si>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</si>
  <si>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</si>
  <si>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</si>
  <si>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</si>
  <si>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</si>
  <si>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</si>
  <si>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</si>
  <si>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</si>
  <si>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</si>
  <si>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</si>
  <si>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</si>
  <si>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</si>
  <si>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</si>
  <si>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</si>
  <si>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</si>
  <si>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</si>
  <si>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</si>
  <si>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</si>
  <si>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</si>
  <si>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</si>
  <si>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</si>
  <si>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</si>
  <si>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</si>
  <si>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</si>
  <si>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</si>
  <si>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</si>
  <si>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</si>
  <si>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</si>
  <si>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</si>
  <si>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</si>
  <si>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</si>
  <si>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</si>
  <si>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</si>
  <si>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</si>
  <si>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</si>
  <si>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</si>
  <si>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</si>
  <si>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</si>
  <si>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</si>
  <si>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</si>
  <si>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</si>
  <si>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</si>
  <si>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</si>
  <si>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</si>
  <si>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</si>
  <si>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</si>
  <si>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</si>
  <si>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</si>
  <si>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</si>
  <si>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</si>
  <si>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</si>
  <si>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</si>
  <si>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</si>
  <si>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</si>
  <si>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</si>
  <si>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</si>
  <si>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</si>
  <si>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</si>
  <si>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</si>
  <si>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</si>
  <si>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</si>
  <si>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</si>
  <si>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</si>
  <si>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</si>
  <si>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</si>
  <si>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</si>
  <si>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</si>
  <si>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</si>
  <si>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</si>
  <si>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</si>
  <si>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</si>
  <si>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</si>
  <si>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</si>
  <si>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</si>
  <si>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</si>
  <si>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</si>
  <si>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</si>
  <si>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</si>
  <si>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</si>
  <si>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</si>
  <si>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</si>
  <si>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</si>
  <si>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</si>
  <si>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</si>
  <si>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</si>
  <si>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</si>
  <si>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</si>
  <si>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</si>
  <si>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</si>
  <si>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</si>
  <si>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</si>
  <si>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</si>
  <si>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</si>
  <si>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</si>
  <si>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</si>
  <si>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</si>
  <si>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</si>
  <si>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</si>
  <si>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</si>
  <si>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</si>
  <si>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</si>
  <si>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</si>
  <si>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</si>
  <si>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</si>
  <si>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</si>
  <si>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</si>
  <si>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</si>
  <si>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</si>
  <si>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</si>
  <si>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</si>
  <si>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</si>
  <si>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</si>
  <si>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</si>
  <si>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</si>
  <si>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</si>
  <si>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</si>
  <si>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</si>
  <si>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</si>
  <si>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</si>
  <si>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</si>
  <si>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</si>
  <si>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</si>
  <si>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</si>
  <si>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</si>
  <si>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</si>
  <si>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</si>
  <si>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</si>
  <si>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</si>
  <si>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</si>
  <si>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</si>
  <si>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</si>
  <si>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</si>
  <si>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</si>
  <si>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</si>
  <si>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</si>
  <si>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</si>
  <si>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</si>
  <si>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</si>
  <si>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</si>
  <si>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</si>
  <si>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</si>
  <si>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</si>
  <si>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</si>
  <si>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</si>
  <si>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</si>
  <si>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</si>
  <si>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</si>
  <si>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</si>
  <si>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</si>
  <si>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</si>
  <si>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</si>
  <si>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</si>
  <si>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</si>
  <si>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</si>
  <si>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</si>
  <si>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</si>
  <si>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</si>
  <si>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</si>
  <si>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</si>
  <si>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</si>
  <si>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</si>
  <si>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</si>
  <si>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</si>
  <si>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</si>
  <si>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</si>
  <si>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</si>
  <si>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</si>
  <si>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</si>
  <si>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</si>
  <si>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</si>
  <si>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</si>
  <si>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</si>
  <si>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</si>
  <si>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</si>
  <si>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</si>
  <si>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</si>
  <si>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</si>
  <si>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</si>
  <si>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</si>
  <si>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</si>
  <si>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</si>
  <si>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</si>
  <si>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</si>
  <si>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</si>
  <si>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</si>
  <si>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</si>
  <si>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</si>
  <si>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</si>
  <si>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</si>
  <si>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</si>
  <si>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</si>
  <si>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</si>
  <si>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</si>
  <si>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</si>
  <si>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</si>
  <si>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</si>
  <si>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</si>
  <si>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</si>
  <si>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</si>
  <si>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</si>
  <si>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</si>
  <si>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</si>
  <si>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</si>
  <si>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</si>
  <si>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</si>
  <si>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</si>
  <si>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</si>
  <si>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</si>
  <si>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</si>
  <si>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</si>
  <si>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</si>
  <si>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</si>
  <si>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</si>
  <si>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</si>
  <si>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</si>
  <si>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</si>
  <si>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</si>
  <si>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</si>
  <si>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</si>
  <si>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</si>
  <si>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</si>
  <si>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</si>
  <si>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</si>
  <si>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</si>
  <si>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</si>
  <si>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</si>
  <si>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</si>
  <si>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</si>
  <si>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</si>
  <si>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</si>
  <si>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</si>
  <si>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</si>
  <si>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</si>
  <si>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</si>
  <si>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</si>
  <si>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</si>
  <si>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</si>
  <si>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</si>
  <si>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</si>
  <si>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</si>
  <si>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</si>
  <si>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</si>
  <si>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</si>
  <si>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</si>
  <si>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</si>
  <si>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</si>
  <si>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</si>
  <si>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</si>
  <si>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</si>
  <si>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</si>
  <si>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</si>
  <si>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</si>
  <si>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</si>
  <si>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</si>
  <si>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</si>
  <si>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</si>
  <si>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</si>
  <si>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</si>
  <si>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</si>
  <si>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</si>
  <si>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</si>
  <si>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</si>
  <si>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</si>
  <si>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</si>
  <si>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</si>
  <si>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</si>
  <si>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</si>
  <si>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</si>
  <si>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</si>
  <si>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</si>
  <si>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</si>
  <si>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</si>
  <si>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</si>
  <si>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</si>
  <si>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</si>
  <si>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</si>
  <si>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</si>
  <si>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</si>
  <si>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</si>
  <si>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</si>
  <si>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</si>
  <si>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</si>
  <si>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</si>
  <si>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</si>
  <si>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</si>
  <si>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</si>
  <si>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</si>
  <si>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</si>
  <si>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</si>
  <si>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</si>
  <si>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</si>
  <si>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</si>
  <si>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</si>
  <si>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</si>
  <si>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</si>
  <si>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</si>
  <si>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</si>
  <si>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</si>
  <si>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</si>
  <si>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</si>
  <si>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</si>
  <si>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</si>
  <si>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</si>
  <si>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</si>
  <si>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</si>
  <si>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</si>
  <si>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</si>
  <si>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</si>
  <si>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</si>
  <si>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</si>
  <si>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</si>
  <si>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</si>
  <si>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</si>
  <si>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</si>
  <si>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</si>
  <si>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</si>
  <si>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</si>
  <si>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</si>
  <si>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</si>
  <si>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</si>
  <si>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</si>
  <si>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</si>
  <si>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</si>
  <si>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</si>
  <si>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</si>
  <si>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</si>
  <si>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</si>
  <si>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</si>
  <si>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</si>
  <si>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</si>
  <si>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</si>
  <si>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</si>
  <si>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</si>
  <si>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</si>
  <si>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</si>
  <si>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</si>
  <si>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</si>
  <si>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</si>
  <si>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</si>
  <si>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</si>
  <si>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</si>
  <si>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</si>
  <si>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</si>
  <si>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</si>
  <si>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</si>
  <si>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</si>
  <si>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</si>
  <si>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</si>
  <si>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</si>
  <si>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</si>
  <si>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</si>
  <si>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</si>
  <si>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</si>
  <si>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</si>
  <si>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</si>
  <si>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</si>
  <si>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</si>
  <si>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</si>
  <si>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</si>
  <si>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</si>
  <si>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</si>
  <si>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</si>
  <si>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</si>
  <si>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</si>
  <si>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</si>
  <si>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</si>
  <si>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</si>
  <si>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</si>
  <si>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</si>
  <si>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</si>
  <si>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</si>
  <si>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</si>
  <si>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</si>
  <si>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</si>
  <si>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</si>
  <si>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</si>
  <si>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</si>
  <si>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</si>
  <si>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</si>
  <si>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</si>
  <si>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</si>
  <si>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</si>
  <si>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</si>
  <si>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</si>
  <si>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</si>
  <si>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</si>
  <si>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</si>
  <si>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</si>
  <si>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</si>
  <si>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</si>
  <si>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</si>
  <si>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</si>
  <si>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</si>
  <si>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</si>
  <si>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</si>
  <si>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</si>
  <si>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</si>
  <si>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</si>
  <si>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</si>
  <si>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</si>
  <si>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</si>
  <si>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</si>
  <si>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</si>
  <si>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</si>
  <si>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</si>
  <si>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</si>
  <si>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</si>
  <si>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</si>
  <si>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</si>
  <si>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</si>
  <si>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</si>
  <si>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</si>
  <si>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</si>
  <si>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</si>
  <si>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</si>
  <si>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</si>
  <si>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</si>
  <si>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</si>
  <si>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</si>
  <si>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</si>
  <si>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</si>
  <si>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</si>
  <si>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</si>
  <si>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</si>
  <si>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</si>
  <si>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</si>
  <si>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</si>
  <si>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</si>
  <si>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</si>
  <si>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</si>
  <si>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</si>
  <si>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</si>
  <si>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</si>
  <si>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</si>
  <si>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</si>
  <si>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</si>
  <si>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</si>
  <si>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</si>
  <si>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</si>
  <si>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</si>
  <si>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</si>
  <si>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</si>
  <si>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</si>
  <si>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</si>
  <si>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</si>
  <si>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</si>
  <si>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</si>
  <si>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</si>
  <si>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</si>
  <si>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</si>
  <si>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</si>
  <si>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</si>
  <si>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</si>
  <si>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</si>
  <si>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</si>
  <si>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</si>
  <si>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</si>
  <si>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</si>
  <si>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</si>
  <si>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</si>
  <si>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</si>
  <si>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</si>
  <si>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</si>
  <si>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</si>
  <si>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</si>
  <si>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</si>
  <si>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</si>
  <si>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</si>
  <si>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</si>
  <si>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</si>
  <si>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</si>
  <si>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</si>
  <si>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</si>
  <si>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</si>
  <si>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</si>
  <si>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</si>
  <si>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</si>
  <si>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</si>
  <si>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</si>
  <si>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</si>
  <si>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</si>
  <si>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</si>
  <si>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</si>
  <si>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</si>
  <si>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</si>
  <si>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</si>
  <si>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</si>
  <si>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</si>
  <si>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</si>
  <si>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</si>
  <si>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</si>
  <si>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</si>
  <si>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</si>
  <si>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</si>
  <si>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</si>
  <si>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</si>
  <si>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</si>
  <si>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</si>
  <si>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</si>
  <si>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</si>
  <si>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</si>
  <si>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</si>
  <si>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</si>
  <si>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</si>
  <si>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</si>
  <si>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</si>
  <si>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</si>
  <si>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</si>
  <si>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</si>
  <si>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</si>
  <si>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</si>
  <si>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</si>
  <si>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</si>
  <si>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</si>
  <si>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</si>
  <si>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</si>
  <si>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</si>
  <si>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</si>
  <si>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</si>
  <si>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</si>
  <si>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</si>
  <si>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</si>
  <si>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</si>
  <si>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</si>
  <si>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</si>
  <si>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</si>
  <si>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</si>
  <si>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</si>
  <si>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</si>
  <si>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</si>
  <si>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</si>
  <si>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</si>
  <si>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</si>
  <si>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</si>
  <si>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</si>
  <si>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</si>
  <si>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</si>
  <si>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</si>
  <si>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</si>
  <si>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</si>
  <si>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</si>
  <si>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</si>
  <si>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</si>
  <si>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</si>
  <si>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</si>
  <si>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</si>
  <si>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</si>
  <si>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</si>
  <si>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</si>
  <si>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</si>
  <si>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</si>
  <si>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</si>
  <si>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</si>
  <si>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</si>
  <si>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</si>
  <si>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</si>
  <si>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</si>
  <si>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</si>
  <si>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</si>
  <si>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</si>
  <si>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</si>
  <si>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</si>
  <si>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</si>
  <si>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</si>
  <si>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</si>
  <si>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</si>
  <si>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</si>
  <si>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</si>
  <si>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</si>
  <si>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</si>
  <si>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</si>
  <si>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</si>
  <si>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</si>
  <si>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</si>
  <si>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</si>
  <si>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</si>
  <si>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</si>
  <si>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</si>
  <si>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</si>
  <si>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</si>
  <si>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</si>
  <si>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</si>
  <si>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</si>
  <si>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</si>
  <si>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</si>
  <si>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</si>
  <si>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</si>
  <si>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</si>
  <si>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</si>
  <si>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</si>
  <si>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</si>
  <si>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</si>
  <si>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</si>
  <si>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</si>
  <si>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</si>
  <si>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</si>
  <si>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</si>
  <si>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</si>
  <si>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</si>
  <si>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</si>
  <si>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</si>
  <si>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</si>
  <si>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</si>
  <si>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</si>
  <si>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</si>
  <si>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</si>
  <si>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</si>
  <si>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</si>
  <si>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</si>
  <si>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</si>
  <si>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</si>
  <si>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</si>
  <si>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</si>
  <si>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</si>
  <si>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</si>
  <si>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</si>
  <si>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</si>
  <si>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</si>
  <si>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</si>
  <si>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</si>
  <si>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</si>
  <si>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</si>
  <si>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</si>
  <si>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</si>
  <si>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</si>
  <si>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</si>
  <si>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</si>
  <si>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</si>
  <si>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</si>
  <si>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</si>
  <si>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</si>
  <si>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</si>
  <si>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</si>
  <si>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</si>
  <si>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</si>
  <si>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</si>
  <si>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</si>
  <si>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</si>
  <si>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</si>
  <si>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</si>
  <si>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</si>
  <si>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</si>
  <si>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</si>
  <si>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</si>
  <si>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</si>
  <si>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</si>
  <si>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</si>
  <si>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</si>
  <si>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</si>
  <si>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</si>
  <si>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</si>
  <si>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</si>
  <si>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</si>
  <si>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</si>
  <si>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</si>
  <si>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</si>
  <si>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</si>
  <si>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</si>
  <si>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</si>
  <si>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</si>
  <si>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</si>
  <si>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</si>
  <si>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</si>
  <si>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</si>
  <si>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</si>
  <si>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</si>
  <si>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</si>
  <si>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</si>
  <si>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</si>
  <si>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</si>
  <si>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</si>
  <si>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</si>
  <si>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</si>
  <si>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</si>
  <si>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</si>
  <si>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</si>
  <si>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</si>
  <si>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</si>
  <si>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</si>
  <si>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</si>
  <si>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</si>
  <si>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</si>
  <si>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</si>
  <si>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</si>
  <si>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</si>
  <si>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</si>
  <si>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</si>
  <si>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</si>
  <si>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</si>
  <si>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</si>
  <si>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</si>
  <si>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</si>
  <si>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</si>
  <si>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</si>
  <si>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</si>
  <si>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</si>
  <si>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</si>
  <si>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</si>
  <si>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</si>
  <si>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</si>
  <si>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</si>
  <si>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</si>
  <si>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</si>
  <si>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</si>
  <si>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</si>
  <si>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</si>
  <si>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</si>
  <si>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</si>
  <si>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</si>
  <si>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</si>
  <si>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</si>
  <si>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</si>
  <si>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</si>
  <si>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</si>
  <si>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</si>
  <si>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</si>
  <si>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</si>
  <si>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</si>
  <si>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</si>
  <si>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</si>
  <si>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</si>
  <si>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</si>
  <si>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</si>
  <si>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</si>
  <si>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</si>
  <si>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</si>
  <si>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</si>
  <si>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</si>
  <si>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</si>
  <si>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</si>
  <si>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</si>
  <si>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</si>
  <si>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</si>
  <si>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</si>
  <si>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</si>
  <si>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</si>
  <si>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</si>
  <si>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</si>
  <si>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</si>
  <si>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</si>
  <si>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</si>
  <si>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</si>
  <si>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</si>
  <si>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</si>
  <si>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</si>
  <si>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</si>
  <si>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</si>
  <si>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</si>
  <si>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</si>
  <si>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</si>
  <si>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</si>
  <si>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</si>
  <si>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</si>
  <si>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</si>
  <si>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</si>
  <si>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</si>
  <si>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</si>
  <si>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</si>
  <si>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</si>
  <si>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</si>
  <si>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</si>
  <si>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</si>
  <si>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</si>
  <si>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</si>
  <si>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</si>
  <si>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</si>
  <si>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</si>
  <si>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</si>
  <si>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</si>
  <si>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</si>
  <si>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</si>
  <si>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</si>
  <si>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</si>
  <si>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</si>
  <si>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</si>
  <si>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</si>
  <si>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</si>
  <si>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</si>
  <si>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</si>
  <si>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</si>
  <si>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</si>
  <si>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</si>
  <si>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</si>
  <si>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</si>
  <si>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</si>
  <si>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</si>
  <si>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</si>
  <si>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</si>
  <si>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</si>
  <si>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</si>
  <si>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</si>
  <si>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</si>
  <si>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</si>
  <si>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</si>
  <si>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</si>
  <si>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</si>
  <si>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</si>
  <si>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</si>
  <si>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</si>
  <si>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</si>
  <si>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</si>
  <si>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</si>
  <si>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</si>
  <si>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</si>
  <si>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</si>
  <si>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</si>
  <si>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</si>
  <si>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</si>
  <si>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</si>
  <si>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</si>
  <si>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</si>
  <si>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</si>
  <si>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</si>
  <si>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</si>
  <si>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</si>
  <si>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</si>
  <si>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</si>
  <si>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</si>
  <si>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</si>
  <si>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</si>
  <si>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</si>
  <si>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</si>
  <si>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</si>
  <si>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</si>
  <si>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</si>
  <si>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</si>
  <si>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</si>
  <si>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</si>
  <si>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</si>
  <si>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</si>
  <si>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</si>
  <si>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</si>
  <si>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</si>
  <si>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</si>
  <si>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</si>
  <si>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</si>
  <si>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</si>
  <si>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</si>
  <si>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</si>
  <si>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</si>
  <si>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</si>
  <si>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</si>
  <si>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</si>
  <si>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</si>
  <si>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</si>
  <si>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</si>
  <si>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</si>
  <si>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</si>
  <si>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</si>
  <si>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</si>
  <si>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</si>
  <si>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</si>
  <si>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</si>
  <si>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</si>
  <si>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</si>
  <si>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</si>
  <si>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</si>
  <si>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</si>
  <si>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</si>
  <si>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</si>
  <si>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</si>
  <si>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</si>
  <si>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</si>
  <si>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</si>
  <si>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</si>
  <si>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</si>
  <si>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</si>
  <si>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</si>
  <si>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</si>
  <si>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</si>
  <si>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</si>
  <si>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</si>
  <si>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</si>
  <si>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</si>
  <si>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</si>
  <si>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</si>
  <si>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</si>
  <si>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</si>
  <si>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</si>
  <si>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</si>
  <si>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</si>
  <si>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</si>
  <si>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</si>
  <si>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</si>
  <si>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</si>
  <si>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</si>
  <si>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</si>
  <si>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</si>
  <si>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</si>
  <si>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</si>
  <si>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</si>
  <si>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</si>
  <si>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</si>
  <si>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</si>
  <si>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</si>
  <si>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</si>
  <si>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</si>
  <si>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</si>
  <si>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</si>
  <si>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</si>
  <si>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</si>
  <si>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</si>
  <si>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</si>
  <si>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</si>
  <si>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</si>
  <si>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</si>
  <si>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</si>
  <si>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</si>
  <si>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</si>
  <si>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</si>
  <si>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</si>
  <si>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</si>
  <si>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</si>
  <si>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</si>
  <si>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</si>
  <si>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</si>
  <si>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</si>
  <si>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</si>
  <si>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</si>
  <si>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</si>
  <si>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</si>
  <si>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</si>
  <si>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</si>
  <si>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</si>
  <si>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</si>
  <si>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</si>
  <si>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</si>
  <si>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</si>
  <si>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</si>
  <si>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</si>
  <si>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</si>
  <si>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</si>
  <si>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</si>
  <si>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</si>
  <si>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</si>
  <si>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</si>
  <si>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</si>
  <si>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</si>
  <si>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</si>
  <si>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</si>
  <si>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</si>
  <si>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</si>
  <si>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</si>
  <si>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</si>
  <si>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</si>
  <si>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</si>
  <si>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</si>
  <si>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</si>
  <si>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</si>
  <si>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</si>
  <si>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</si>
  <si>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</si>
  <si>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</si>
  <si>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</si>
  <si>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</si>
  <si>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</si>
  <si>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</si>
  <si>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</si>
  <si>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</si>
  <si>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</si>
  <si>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</si>
  <si>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</si>
  <si>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</si>
  <si>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</si>
  <si>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</si>
  <si>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</si>
  <si>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</si>
  <si>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</si>
  <si>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</si>
  <si>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</si>
  <si>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</si>
  <si>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</si>
  <si>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</si>
  <si>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</si>
  <si>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</si>
  <si>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</si>
  <si>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</si>
  <si>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</si>
  <si>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</si>
  <si>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</si>
  <si>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</si>
  <si>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</si>
  <si>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</si>
  <si>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</si>
  <si>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</si>
  <si>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</si>
  <si>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</si>
  <si>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</si>
  <si>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</si>
  <si>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</si>
  <si>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</si>
  <si>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</si>
  <si>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</si>
  <si>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</si>
  <si>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</si>
  <si>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</si>
  <si>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</si>
  <si>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</si>
  <si>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</si>
  <si>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</si>
  <si>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</si>
  <si>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</si>
  <si>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</si>
  <si>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</si>
  <si>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</si>
  <si>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</si>
  <si>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</si>
  <si>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</si>
  <si>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</si>
  <si>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</si>
  <si>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</si>
  <si>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</si>
  <si>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</si>
  <si>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</si>
  <si>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</si>
  <si>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</si>
  <si>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</si>
  <si>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</si>
  <si>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</si>
  <si>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</si>
  <si>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</si>
  <si>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</si>
  <si>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</si>
  <si>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</si>
  <si>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</si>
  <si>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</si>
  <si>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</si>
  <si>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</si>
  <si>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</si>
  <si>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</si>
  <si>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</si>
  <si>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</si>
  <si>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</si>
  <si>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</si>
  <si>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</si>
  <si>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</si>
  <si>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</si>
  <si>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</si>
  <si>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</si>
  <si>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</si>
  <si>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</si>
  <si>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</si>
  <si>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</si>
  <si>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</si>
  <si>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</si>
  <si>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</si>
  <si>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</si>
  <si>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</si>
  <si>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</si>
  <si>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</si>
  <si>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</si>
  <si>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</si>
  <si>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</si>
  <si>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</si>
  <si>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</si>
  <si>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</si>
  <si>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</si>
  <si>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</si>
  <si>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</si>
  <si>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</si>
  <si>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</si>
  <si>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</si>
  <si>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</si>
  <si>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</si>
  <si>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</si>
  <si>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</si>
  <si>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</si>
  <si>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</si>
  <si>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</si>
  <si>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</si>
  <si>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</si>
  <si>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</si>
  <si>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</si>
  <si>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</si>
  <si>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</si>
  <si>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</si>
  <si>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</si>
  <si>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</si>
  <si>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</si>
  <si>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</si>
  <si>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</si>
  <si>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</si>
  <si>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</si>
  <si>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</si>
  <si>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</si>
  <si>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</si>
  <si>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</si>
  <si>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</si>
  <si>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</si>
  <si>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</si>
  <si>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</si>
  <si>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</si>
  <si>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</si>
  <si>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</si>
  <si>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</si>
  <si>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</si>
  <si>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</si>
  <si>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</si>
  <si>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</si>
  <si>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</si>
  <si>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</si>
  <si>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</si>
  <si>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</si>
  <si>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</si>
  <si>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</si>
  <si>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</si>
  <si>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</si>
  <si>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</si>
  <si>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</si>
  <si>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</si>
  <si>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</si>
  <si>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</si>
  <si>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</si>
  <si>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</si>
  <si>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</si>
  <si>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</si>
  <si>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</si>
  <si>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</si>
  <si>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</si>
  <si>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</si>
  <si>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</si>
  <si>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</si>
  <si>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</si>
  <si>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</si>
  <si>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</si>
  <si>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</si>
  <si>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</si>
  <si>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</si>
  <si>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</si>
  <si>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</si>
  <si>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</si>
  <si>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</si>
  <si>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</si>
  <si>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</si>
  <si>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</si>
  <si>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</si>
  <si>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</si>
  <si>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</si>
  <si>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</si>
  <si>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</si>
  <si>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</si>
  <si>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</si>
  <si>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</si>
  <si>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</si>
  <si>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</si>
  <si>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</si>
  <si>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</si>
  <si>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</si>
  <si>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</si>
  <si>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</si>
  <si>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</si>
  <si>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</si>
  <si>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</si>
  <si>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</si>
  <si>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</si>
  <si>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</si>
  <si>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</si>
  <si>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</si>
  <si>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</si>
  <si>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</si>
  <si>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</si>
  <si>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</si>
  <si>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</si>
  <si>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</si>
  <si>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</si>
  <si>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</si>
  <si>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</si>
  <si>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</si>
  <si>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</si>
  <si>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</si>
  <si>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</si>
  <si>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</si>
  <si>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</si>
  <si>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</si>
  <si>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</si>
  <si>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</si>
  <si>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</si>
  <si>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</si>
  <si>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</si>
  <si>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</si>
  <si>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</si>
  <si>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</si>
  <si>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</si>
  <si>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</si>
  <si>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</si>
  <si>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</si>
  <si>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</si>
  <si>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</si>
  <si>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</si>
  <si>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</si>
  <si>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</si>
  <si>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</si>
  <si>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</si>
  <si>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</si>
  <si>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</si>
  <si>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</si>
  <si>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</si>
  <si>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</si>
  <si>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</si>
  <si>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</si>
  <si>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</si>
  <si>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</si>
  <si>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</si>
  <si>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</si>
  <si>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</si>
  <si>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</si>
  <si>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</si>
  <si>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</si>
  <si>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</si>
  <si>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</si>
  <si>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</si>
  <si>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</si>
  <si>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</si>
  <si>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</si>
  <si>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</si>
  <si>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</si>
  <si>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</si>
  <si>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</si>
  <si>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</si>
  <si>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</si>
  <si>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</si>
  <si>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</si>
  <si>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</si>
  <si>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</si>
  <si>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</si>
  <si>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</si>
  <si>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</si>
  <si>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</si>
  <si>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</si>
  <si>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</si>
  <si>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</si>
  <si>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</si>
  <si>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</si>
  <si>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</si>
  <si>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</si>
  <si>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</si>
  <si>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</si>
  <si>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</si>
  <si>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</si>
  <si>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</si>
  <si>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</si>
  <si>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</si>
  <si>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</si>
  <si>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</si>
  <si>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</si>
  <si>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</si>
  <si>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</si>
  <si>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</si>
  <si>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</si>
  <si>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</si>
  <si>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</si>
  <si>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</si>
  <si>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</si>
  <si>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</si>
  <si>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</si>
  <si>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</si>
  <si>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</si>
  <si>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</si>
  <si>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</si>
  <si>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</si>
  <si>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</si>
  <si>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</si>
  <si>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</si>
  <si>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</si>
  <si>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</si>
  <si>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</si>
  <si>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</si>
  <si>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</si>
  <si>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</si>
  <si>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</si>
  <si>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</si>
  <si>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</si>
  <si>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</si>
  <si>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</si>
  <si>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</si>
  <si>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</si>
  <si>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</si>
  <si>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</si>
  <si>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</si>
  <si>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</si>
  <si>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</si>
  <si>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</si>
  <si>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</si>
  <si>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</si>
  <si>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</si>
  <si>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</si>
  <si>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</si>
  <si>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</si>
  <si>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</si>
  <si>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</si>
  <si>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</si>
  <si>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</si>
  <si>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</si>
  <si>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</si>
  <si>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</si>
  <si>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</si>
  <si>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</si>
  <si>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</si>
  <si>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</si>
  <si>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</si>
  <si>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</si>
  <si>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</si>
  <si>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</si>
  <si>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</si>
  <si>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</si>
  <si>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</si>
  <si>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</si>
  <si>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</si>
  <si>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</si>
  <si>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</si>
  <si>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</si>
  <si>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</si>
  <si>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</si>
  <si>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</si>
  <si>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</si>
  <si>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</si>
  <si>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</si>
  <si>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</si>
  <si>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</si>
  <si>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</si>
  <si>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</si>
  <si>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</si>
  <si>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</si>
  <si>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</si>
  <si>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</si>
  <si>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</si>
  <si>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</si>
  <si>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</si>
  <si>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</si>
  <si>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</si>
  <si>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</si>
  <si>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</si>
  <si>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</si>
  <si>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</si>
  <si>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</si>
  <si>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</si>
  <si>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</si>
  <si>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</si>
  <si>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</si>
  <si>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</si>
  <si>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</si>
  <si>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</si>
  <si>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</si>
  <si>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</si>
  <si>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</si>
  <si>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</si>
  <si>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</si>
  <si>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</si>
  <si>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</si>
  <si>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</si>
  <si>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</si>
  <si>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</si>
  <si>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</si>
  <si>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</si>
  <si>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</si>
  <si>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</si>
  <si>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</si>
  <si>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</si>
  <si>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</si>
  <si>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</si>
  <si>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</si>
  <si>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</si>
  <si>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</si>
  <si>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</si>
  <si>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</si>
  <si>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</si>
  <si>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</si>
  <si>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</si>
  <si>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</si>
  <si>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</si>
  <si>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</si>
  <si>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</si>
  <si>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</si>
  <si>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</si>
  <si>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</si>
  <si>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</si>
  <si>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</si>
  <si>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</si>
  <si>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</si>
  <si>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</si>
  <si>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</si>
  <si>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</si>
  <si>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</si>
  <si>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</si>
  <si>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</si>
  <si>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</si>
  <si>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</si>
  <si>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</si>
  <si>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</si>
  <si>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</si>
  <si>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</si>
  <si>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</si>
  <si>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</si>
  <si>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</si>
  <si>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</si>
  <si>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</si>
  <si>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</si>
  <si>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</si>
  <si>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</si>
  <si>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</si>
  <si>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</si>
  <si>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</si>
  <si>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</si>
  <si>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</si>
  <si>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</si>
  <si>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</si>
  <si>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</si>
  <si>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</si>
  <si>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</si>
  <si>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</si>
  <si>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</si>
  <si>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</si>
  <si>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</si>
  <si>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</si>
  <si>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</si>
  <si>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</si>
  <si>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</si>
  <si>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</si>
  <si>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</si>
  <si>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</si>
  <si>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</si>
  <si>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</si>
  <si>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</si>
  <si>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</si>
  <si>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</si>
  <si>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</si>
  <si>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</si>
  <si>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</si>
  <si>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</si>
  <si>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</si>
  <si>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</si>
  <si>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</si>
  <si>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</si>
  <si>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</si>
  <si>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</si>
  <si>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</si>
  <si>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</si>
  <si>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</si>
  <si>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</si>
  <si>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</si>
  <si>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</si>
  <si>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</si>
  <si>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</si>
  <si>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</si>
  <si>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</si>
  <si>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</si>
  <si>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</si>
  <si>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</si>
  <si>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</si>
  <si>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</si>
  <si>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</si>
  <si>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</si>
  <si>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</si>
  <si>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</si>
  <si>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</si>
  <si>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</si>
  <si>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</si>
  <si>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</si>
  <si>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</si>
  <si>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</si>
  <si>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</si>
  <si>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</si>
  <si>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</si>
  <si>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</si>
  <si>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</si>
  <si>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</si>
  <si>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</si>
  <si>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</si>
  <si>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</si>
  <si>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</si>
  <si>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</si>
  <si>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</si>
  <si>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</si>
  <si>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</si>
  <si>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</si>
  <si>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</si>
  <si>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</si>
  <si>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</si>
  <si>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</si>
  <si>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</si>
  <si>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</si>
  <si>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</si>
  <si>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</si>
  <si>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</si>
  <si>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</si>
  <si>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</si>
  <si>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</si>
  <si>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</si>
  <si>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</si>
  <si>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</si>
  <si>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</si>
  <si>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</si>
  <si>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</si>
  <si>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</si>
  <si>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</si>
  <si>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</si>
  <si>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</si>
  <si>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</si>
  <si>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</si>
  <si>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</si>
  <si>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</si>
  <si>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</si>
  <si>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</si>
  <si>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</si>
  <si>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</si>
  <si>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</si>
  <si>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</si>
  <si>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</si>
  <si>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</si>
  <si>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</si>
  <si>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</si>
  <si>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</si>
  <si>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</si>
  <si>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</si>
  <si>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</si>
  <si>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</si>
  <si>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</si>
  <si>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</si>
  <si>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</si>
  <si>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</si>
  <si>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</si>
  <si>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</si>
  <si>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</si>
  <si>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</si>
  <si>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</si>
  <si>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</si>
  <si>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</si>
  <si>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</si>
  <si>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</si>
  <si>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</si>
  <si>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</si>
  <si>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</si>
  <si>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</si>
  <si>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</si>
  <si>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</si>
  <si>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</si>
  <si>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</si>
  <si>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</si>
  <si>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</si>
  <si>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</si>
  <si>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</si>
  <si>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</si>
  <si>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</si>
  <si>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</si>
  <si>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</si>
  <si>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</si>
  <si>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</si>
  <si>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</si>
  <si>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</si>
  <si>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</si>
  <si>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</si>
  <si>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</si>
  <si>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</si>
  <si>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</si>
  <si>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</si>
  <si>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</si>
  <si>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</si>
  <si>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</si>
  <si>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</si>
  <si>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</si>
  <si>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</si>
  <si>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</si>
  <si>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</si>
  <si>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</si>
  <si>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</si>
  <si>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</si>
  <si>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</si>
  <si>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</si>
  <si>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</si>
  <si>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</si>
  <si>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</si>
  <si>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</si>
  <si>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</si>
  <si>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</si>
  <si>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</si>
  <si>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</si>
  <si>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</si>
  <si>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</si>
  <si>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</si>
  <si>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</si>
  <si>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</si>
  <si>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</si>
  <si>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</si>
  <si>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</si>
  <si>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</si>
  <si>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</si>
  <si>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</si>
  <si>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</si>
  <si>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</si>
  <si>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</si>
  <si>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</si>
  <si>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</si>
  <si>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</si>
  <si>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</si>
  <si>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</si>
  <si>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</si>
  <si>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</si>
  <si>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</si>
  <si>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</si>
  <si>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</si>
  <si>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</si>
  <si>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</si>
  <si>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</si>
  <si>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</si>
  <si>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</si>
  <si>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</si>
  <si>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</si>
  <si>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</si>
  <si>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</si>
  <si>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</si>
  <si>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</si>
  <si>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</si>
  <si>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</si>
  <si>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</si>
  <si>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</si>
  <si>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</si>
  <si>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</si>
  <si>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</si>
  <si>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</si>
  <si>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</si>
  <si>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</si>
  <si>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</si>
  <si>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</si>
  <si>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</si>
  <si>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</si>
  <si>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</si>
  <si>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</si>
  <si>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</si>
  <si>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</si>
  <si>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</si>
  <si>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</si>
  <si>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</si>
  <si>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</si>
  <si>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</si>
  <si>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</si>
  <si>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</si>
  <si>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</si>
  <si>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</si>
  <si>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</si>
  <si>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</si>
  <si>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</si>
  <si>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</si>
  <si>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</si>
  <si>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</si>
  <si>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</si>
  <si>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</si>
  <si>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</si>
  <si>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</si>
  <si>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</si>
  <si>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</si>
  <si>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</si>
  <si>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</si>
  <si>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</si>
  <si>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</si>
  <si>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</si>
  <si>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</si>
  <si>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</si>
  <si>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</si>
  <si>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</si>
  <si>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</si>
  <si>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</si>
  <si>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</si>
  <si>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</si>
  <si>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</si>
  <si>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</si>
  <si>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</si>
  <si>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</si>
  <si>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</si>
  <si>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</si>
  <si>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</si>
  <si>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</si>
  <si>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</si>
  <si>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</si>
  <si>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</si>
  <si>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</si>
  <si>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</si>
  <si>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</si>
  <si>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</si>
  <si>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</si>
  <si>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</si>
  <si>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</si>
  <si>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</si>
  <si>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</si>
  <si>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</si>
  <si>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</si>
  <si>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</si>
  <si>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</si>
  <si>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</si>
  <si>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</si>
  <si>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</si>
  <si>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</si>
  <si>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</si>
  <si>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</si>
  <si>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</si>
  <si>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</si>
  <si>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</si>
  <si>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</si>
  <si>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</si>
  <si>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</si>
  <si>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</si>
  <si>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</si>
  <si>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</si>
  <si>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</si>
  <si>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</si>
  <si>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</si>
  <si>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</si>
  <si>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</si>
  <si>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</si>
  <si>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</si>
  <si>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</si>
  <si>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</si>
  <si>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</si>
  <si>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</si>
  <si>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</si>
  <si>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</si>
  <si>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</si>
  <si>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</si>
  <si>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</si>
  <si>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</si>
  <si>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</si>
  <si>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</si>
  <si>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</si>
  <si>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</si>
  <si>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</si>
  <si>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</si>
  <si>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</si>
  <si>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</si>
  <si>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</si>
  <si>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</si>
  <si>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</si>
  <si>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</si>
  <si>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</si>
  <si>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</si>
  <si>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</si>
  <si>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</si>
  <si>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</si>
  <si>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</si>
  <si>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</si>
  <si>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</si>
  <si>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</si>
  <si>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</si>
  <si>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</si>
  <si>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</si>
  <si>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</si>
  <si>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</si>
  <si>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</si>
  <si>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</si>
  <si>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</si>
  <si>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</si>
  <si>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</si>
  <si>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</si>
  <si>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</si>
  <si>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</si>
  <si>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</si>
  <si>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</si>
  <si>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</si>
  <si>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</si>
  <si>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</si>
  <si>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</si>
  <si>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</si>
  <si>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</si>
  <si>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</si>
  <si>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</si>
  <si>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</si>
  <si>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</si>
  <si>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</si>
  <si>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</si>
  <si>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</si>
  <si>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</si>
  <si>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</si>
  <si>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</si>
  <si>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</si>
  <si>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</si>
  <si>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</si>
  <si>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</si>
  <si>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</si>
  <si>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</si>
  <si>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</si>
  <si>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</si>
  <si>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</si>
  <si>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</si>
  <si>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</si>
  <si>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</si>
  <si>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</si>
  <si>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</si>
  <si>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</si>
  <si>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</si>
  <si>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</si>
  <si>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</si>
  <si>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</si>
  <si>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</si>
  <si>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</si>
  <si>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</si>
  <si>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</si>
  <si>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</si>
  <si>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</si>
  <si>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</si>
  <si>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</si>
  <si>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</si>
  <si>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</si>
  <si>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</si>
  <si>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</si>
  <si>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</si>
  <si>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</si>
  <si>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</si>
  <si>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</si>
  <si>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</si>
  <si>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</si>
  <si>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</si>
  <si>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</si>
  <si>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</si>
  <si>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</si>
  <si>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</si>
  <si>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</si>
  <si>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</si>
  <si>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</si>
  <si>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</si>
  <si>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</si>
  <si>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</si>
  <si>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</si>
  <si>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</si>
  <si>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</si>
  <si>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</si>
  <si>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</si>
  <si>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</si>
  <si>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</si>
  <si>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</si>
  <si>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</si>
  <si>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</si>
  <si>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</si>
  <si>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</si>
  <si>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</si>
  <si>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</si>
  <si>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</si>
  <si>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</si>
  <si>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</si>
  <si>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</si>
  <si>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</si>
  <si>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</si>
  <si>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</si>
  <si>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</si>
  <si>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</si>
  <si>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</si>
  <si>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</si>
  <si>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</si>
  <si>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</si>
  <si>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</si>
  <si>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</si>
  <si>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</si>
  <si>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</si>
  <si>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</si>
  <si>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</si>
  <si>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</si>
  <si>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</si>
  <si>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</si>
  <si>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</si>
  <si>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</si>
  <si>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</si>
  <si>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</si>
  <si>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</si>
  <si>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</si>
  <si>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</si>
  <si>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</si>
  <si>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</si>
  <si>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</si>
  <si>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</si>
  <si>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</si>
  <si>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</si>
  <si>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</si>
  <si>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</si>
  <si>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</si>
  <si>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</si>
  <si>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</si>
  <si>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</si>
  <si>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</si>
  <si>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</si>
  <si>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</si>
  <si>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</si>
  <si>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</si>
  <si>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</si>
  <si>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</si>
  <si>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</si>
  <si>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</si>
  <si>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</si>
  <si>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</si>
  <si>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</si>
  <si>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</si>
  <si>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</si>
  <si>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</si>
  <si>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</si>
  <si>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</si>
  <si>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</si>
  <si>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</si>
  <si>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</si>
  <si>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</si>
  <si>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</si>
  <si>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</si>
  <si>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</si>
  <si>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</si>
  <si>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</si>
  <si>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</si>
  <si>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</si>
  <si>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</si>
  <si>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</si>
  <si>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</si>
  <si>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</si>
  <si>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</si>
  <si>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</si>
  <si>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</si>
  <si>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</si>
  <si>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</si>
  <si>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</si>
  <si>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</si>
  <si>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</si>
  <si>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</si>
  <si>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</si>
  <si>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</si>
  <si>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</si>
  <si>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</si>
  <si>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</si>
  <si>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</si>
  <si>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</si>
  <si>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</si>
  <si>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</si>
  <si>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</si>
  <si>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</si>
  <si>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</si>
  <si>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</si>
  <si>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</si>
  <si>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</si>
  <si>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</si>
  <si>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</si>
  <si>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</si>
  <si>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</si>
  <si>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</si>
  <si>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</si>
  <si>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</si>
  <si>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</si>
  <si>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</si>
  <si>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</si>
  <si>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</si>
  <si>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</si>
  <si>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</si>
  <si>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</si>
  <si>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</si>
  <si>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</si>
  <si>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</si>
  <si>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</si>
  <si>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</si>
  <si>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</si>
  <si>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</si>
  <si>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</si>
  <si>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</si>
  <si>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</si>
  <si>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</si>
  <si>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</si>
  <si>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</si>
  <si>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</si>
  <si>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</si>
  <si>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</si>
  <si>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</si>
  <si>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</si>
  <si>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</si>
  <si>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</si>
  <si>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</si>
  <si>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</si>
  <si>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</si>
  <si>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</si>
  <si>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</si>
  <si>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</si>
  <si>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</si>
  <si>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</si>
  <si>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</si>
  <si>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</si>
  <si>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</si>
  <si>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</si>
  <si>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</si>
  <si>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</si>
  <si>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</si>
  <si>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</si>
  <si>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</si>
  <si>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</si>
  <si>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</si>
  <si>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</si>
  <si>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</si>
  <si>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</si>
  <si>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</si>
  <si>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</si>
  <si>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</si>
  <si>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</si>
  <si>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</si>
  <si>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</si>
  <si>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</si>
  <si>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</si>
  <si>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</si>
  <si>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</si>
  <si>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</si>
  <si>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</si>
  <si>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</si>
  <si>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</si>
  <si>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</si>
  <si>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</si>
  <si>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</si>
  <si>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</si>
  <si>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</si>
  <si>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</si>
  <si>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</si>
  <si>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</si>
  <si>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</si>
  <si>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</si>
  <si>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</si>
  <si>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</si>
  <si>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</si>
  <si>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</si>
  <si>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</si>
  <si>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</si>
  <si>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</si>
  <si>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</si>
  <si>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</si>
  <si>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</si>
  <si>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</si>
  <si>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</si>
  <si>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</si>
  <si>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</si>
  <si>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</si>
  <si>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</si>
  <si>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</si>
  <si>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</si>
  <si>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</si>
  <si>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</si>
  <si>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</si>
  <si>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</si>
  <si>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</si>
  <si>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</si>
  <si>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</si>
  <si>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</si>
  <si>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</si>
  <si>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</si>
  <si>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</si>
  <si>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</si>
  <si>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</si>
  <si>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</si>
  <si>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</si>
  <si>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</si>
  <si>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</si>
  <si>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</si>
  <si>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</si>
  <si>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</si>
  <si>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</si>
  <si>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</si>
  <si>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</si>
  <si>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</si>
  <si>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</si>
  <si>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</si>
  <si>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</si>
  <si>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</si>
  <si>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</si>
  <si>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</si>
  <si>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</si>
  <si>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</si>
  <si>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</si>
  <si>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</si>
  <si>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</si>
  <si>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</si>
  <si>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</si>
  <si>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</si>
  <si>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</si>
  <si>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</si>
  <si>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</si>
  <si>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</si>
  <si>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</si>
  <si>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</si>
  <si>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</si>
  <si>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</si>
  <si>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</si>
  <si>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</si>
  <si>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</si>
  <si>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</si>
  <si>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</si>
  <si>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</si>
  <si>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</si>
  <si>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</si>
  <si>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</si>
  <si>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</si>
  <si>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</si>
  <si>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</si>
  <si>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</si>
  <si>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</si>
  <si>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</si>
  <si>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</si>
  <si>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</si>
  <si>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</si>
  <si>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</si>
  <si>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</si>
  <si>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</si>
  <si>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</si>
  <si>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</si>
  <si>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</si>
  <si>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</si>
  <si>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</si>
  <si>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</si>
  <si>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</si>
  <si>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</si>
  <si>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</si>
  <si>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</si>
  <si>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</si>
  <si>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</si>
  <si>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</si>
  <si>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</si>
  <si>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</si>
  <si>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</si>
  <si>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</si>
  <si>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</si>
  <si>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</si>
  <si>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</si>
  <si>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</si>
  <si>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</si>
  <si>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</si>
  <si>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</si>
  <si>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</si>
  <si>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</si>
  <si>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</si>
  <si>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</si>
  <si>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</si>
  <si>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</si>
  <si>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</si>
  <si>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</si>
  <si>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</si>
  <si>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</si>
  <si>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</si>
  <si>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</si>
  <si>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</si>
  <si>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</si>
  <si>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</si>
  <si>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</si>
  <si>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</si>
  <si>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</si>
  <si>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</si>
  <si>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</si>
  <si>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</si>
  <si>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</si>
  <si>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</si>
  <si>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</si>
  <si>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</si>
  <si>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</si>
  <si>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</si>
  <si>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</si>
  <si>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</si>
  <si>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</si>
  <si>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</si>
  <si>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</si>
  <si>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</si>
  <si>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</si>
  <si>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</si>
  <si>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</si>
  <si>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</si>
  <si>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</si>
  <si>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</si>
  <si>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</si>
  <si>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</si>
  <si>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</si>
  <si>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</si>
  <si>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</si>
  <si>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</si>
  <si>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</si>
  <si>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</si>
  <si>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</si>
  <si>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</si>
  <si>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</si>
  <si>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</si>
  <si>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</si>
  <si>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</si>
  <si>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</si>
  <si>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</si>
  <si>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</si>
  <si>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</si>
  <si>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</si>
  <si>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</si>
  <si>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</si>
  <si>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</si>
  <si>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</si>
  <si>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</si>
  <si>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</si>
  <si>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</si>
  <si>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</si>
  <si>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</si>
  <si>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</si>
  <si>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</si>
  <si>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</si>
  <si>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</si>
  <si>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</si>
  <si>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</si>
  <si>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</si>
  <si>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</si>
  <si>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</si>
  <si>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</si>
  <si>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</si>
  <si>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</si>
  <si>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</si>
  <si>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</si>
  <si>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</si>
  <si>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</si>
  <si>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</si>
  <si>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</si>
  <si>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</si>
  <si>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</si>
  <si>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</si>
  <si>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</si>
  <si>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</si>
  <si>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</si>
  <si>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</si>
  <si>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</si>
  <si>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</si>
  <si>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</si>
  <si>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</si>
  <si>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</si>
  <si>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</si>
  <si>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</si>
  <si>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</si>
  <si>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</si>
  <si>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</si>
  <si>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</si>
  <si>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</si>
  <si>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</si>
  <si>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</si>
  <si>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</si>
  <si>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</si>
  <si>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</si>
  <si>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</si>
  <si>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</si>
  <si>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</si>
  <si>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</si>
  <si>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</si>
  <si>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</si>
  <si>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</si>
  <si>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</si>
  <si>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</si>
  <si>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</si>
  <si>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</si>
  <si>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</si>
  <si>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</si>
  <si>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</si>
  <si>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</si>
  <si>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</si>
  <si>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</si>
  <si>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</si>
  <si>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</si>
  <si>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</si>
  <si>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</si>
  <si>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</si>
  <si>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</si>
  <si>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</si>
  <si>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</si>
  <si>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</si>
  <si>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</si>
  <si>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</si>
  <si>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</si>
  <si>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</si>
  <si>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</si>
  <si>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</si>
  <si>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</si>
  <si>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</si>
  <si>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</si>
  <si>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</si>
  <si>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</si>
  <si>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</si>
  <si>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</si>
  <si>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</si>
  <si>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</si>
  <si>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</si>
  <si>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</si>
  <si>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</si>
  <si>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</si>
  <si>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</si>
  <si>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</si>
  <si>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</si>
  <si>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</si>
  <si>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</si>
  <si>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</si>
  <si>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</si>
  <si>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</si>
  <si>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</si>
  <si>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</si>
  <si>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</si>
  <si>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</si>
  <si>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</si>
  <si>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</si>
  <si>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</si>
  <si>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</si>
  <si>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</si>
  <si>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</si>
  <si>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</si>
  <si>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</si>
  <si>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</si>
  <si>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</si>
  <si>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</si>
  <si>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</si>
  <si>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</si>
  <si>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</si>
  <si>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</si>
  <si>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</si>
  <si>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</si>
  <si>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</si>
  <si>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</si>
  <si>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</si>
  <si>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</si>
  <si>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</si>
  <si>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</si>
  <si>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</si>
  <si>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</si>
  <si>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</si>
  <si>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</si>
  <si>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</si>
  <si>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</si>
  <si>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</si>
  <si>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</si>
  <si>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</si>
  <si>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</si>
  <si>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</si>
  <si>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</si>
  <si>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</si>
  <si>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</si>
  <si>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</si>
  <si>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</si>
  <si>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</si>
  <si>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</si>
  <si>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</si>
  <si>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</si>
  <si>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</si>
  <si>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</si>
  <si>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</si>
  <si>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</si>
  <si>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</si>
  <si>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</si>
  <si>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</si>
  <si>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</si>
  <si>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</si>
  <si>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</si>
  <si>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</si>
  <si>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</si>
  <si>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</si>
  <si>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</si>
  <si>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</si>
  <si>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</si>
  <si>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</si>
  <si>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</si>
  <si>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</si>
  <si>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</si>
  <si>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</si>
  <si>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</si>
  <si>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</si>
  <si>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</si>
  <si>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</si>
  <si>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</si>
  <si>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</si>
  <si>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</si>
  <si>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</si>
  <si>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</si>
  <si>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</si>
  <si>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</si>
  <si>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</si>
  <si>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</si>
  <si>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</si>
  <si>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</si>
  <si>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</si>
  <si>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</si>
  <si>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</si>
  <si>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</si>
  <si>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</si>
  <si>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</si>
  <si>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</si>
  <si>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</si>
  <si>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</si>
  <si>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</si>
  <si>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</si>
  <si>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</si>
  <si>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</si>
  <si>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</si>
  <si>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</si>
  <si>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</si>
  <si>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</si>
  <si>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</si>
  <si>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</si>
  <si>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</si>
  <si>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</si>
  <si>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</si>
  <si>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</si>
  <si>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</si>
  <si>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</si>
  <si>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</si>
  <si>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</si>
  <si>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</si>
  <si>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</si>
  <si>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</si>
  <si>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</si>
  <si>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</si>
  <si>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</si>
  <si>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</si>
  <si>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</si>
  <si>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</si>
  <si>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</si>
  <si>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</si>
  <si>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</si>
  <si>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</si>
  <si>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</si>
  <si>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</si>
  <si>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</si>
  <si>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</si>
  <si>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</si>
  <si>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</si>
  <si>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</si>
  <si>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</si>
  <si>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</si>
  <si>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</si>
  <si>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</si>
  <si>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</si>
  <si>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</si>
  <si>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</si>
  <si>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</si>
  <si>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</si>
  <si>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</si>
  <si>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</si>
  <si>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</si>
  <si>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</si>
  <si>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</si>
  <si>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</si>
  <si>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</si>
  <si>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</si>
  <si>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</si>
  <si>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</si>
  <si>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</si>
  <si>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</si>
  <si>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</si>
  <si>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</si>
  <si>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</si>
  <si>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</si>
  <si>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</si>
  <si>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</si>
  <si>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</si>
  <si>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</si>
  <si>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</si>
  <si>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</si>
  <si>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</si>
  <si>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</si>
  <si>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</si>
  <si>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</si>
  <si>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</si>
  <si>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</si>
  <si>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</si>
  <si>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</si>
  <si>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</si>
  <si>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</si>
  <si>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</si>
  <si>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</si>
  <si>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</si>
  <si>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</si>
  <si>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</si>
  <si>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</si>
  <si>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</si>
  <si>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</si>
  <si>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</si>
  <si>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</si>
  <si>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</si>
  <si>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</si>
  <si>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</si>
  <si>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</si>
  <si>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</si>
  <si>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</si>
  <si>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</si>
  <si>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</si>
  <si>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</si>
  <si>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</si>
  <si>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</si>
  <si>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</si>
  <si>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</si>
  <si>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</si>
  <si>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</si>
  <si>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</si>
  <si>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</si>
  <si>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</si>
  <si>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</si>
  <si>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</si>
  <si>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</si>
  <si>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</si>
  <si>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</si>
  <si>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</si>
  <si>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</si>
  <si>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</si>
  <si>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</si>
  <si>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</si>
  <si>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</si>
  <si>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</si>
  <si>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</si>
  <si>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</si>
  <si>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</si>
  <si>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</si>
  <si>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</si>
  <si>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</si>
  <si>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</si>
  <si>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</si>
  <si>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</si>
  <si>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</si>
  <si>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</si>
  <si>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</si>
  <si>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</si>
  <si>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</si>
  <si>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</si>
  <si>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</si>
  <si>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</si>
  <si>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</si>
  <si>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</si>
  <si>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</si>
  <si>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</si>
  <si>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</si>
  <si>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</si>
  <si>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</si>
  <si>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</si>
  <si>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</si>
  <si>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</si>
  <si>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</si>
  <si>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</si>
  <si>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</si>
  <si>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</si>
  <si>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</si>
  <si>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</si>
  <si>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</si>
  <si>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</si>
  <si>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</si>
  <si>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</si>
  <si>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</si>
  <si>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</si>
  <si>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</si>
  <si>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</si>
  <si>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</si>
  <si>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</si>
  <si>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</si>
  <si>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</si>
  <si>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</si>
  <si>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</si>
  <si>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</si>
  <si>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</si>
  <si>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</si>
  <si>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</si>
  <si>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</si>
  <si>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</si>
  <si>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</si>
  <si>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</si>
  <si>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</si>
  <si>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</si>
  <si>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</si>
  <si>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</si>
  <si>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</si>
  <si>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</si>
  <si>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</si>
  <si>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</si>
  <si>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</si>
  <si>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</si>
  <si>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</si>
  <si>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</si>
  <si>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</si>
  <si>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</si>
  <si>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</si>
  <si>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</si>
  <si>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</si>
  <si>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</si>
  <si>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</si>
  <si>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</si>
  <si>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</si>
  <si>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</si>
  <si>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</si>
  <si>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</si>
  <si>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</si>
  <si>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</si>
  <si>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</si>
  <si>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</si>
  <si>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</si>
  <si>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</si>
  <si>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</si>
  <si>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</si>
  <si>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</si>
  <si>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</si>
  <si>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</si>
  <si>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</si>
  <si>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</si>
  <si>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</si>
  <si>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</si>
  <si>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</si>
  <si>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</si>
  <si>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</si>
  <si>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</si>
  <si>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</si>
  <si>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</si>
  <si>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</si>
  <si>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</si>
  <si>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</si>
  <si>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</si>
  <si>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</si>
  <si>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</si>
  <si>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</si>
  <si>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</si>
  <si>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</si>
  <si>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</si>
  <si>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</si>
  <si>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</si>
  <si>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</si>
  <si>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</si>
  <si>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</si>
  <si>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</si>
  <si>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</si>
  <si>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</si>
  <si>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</si>
  <si>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</si>
  <si>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</si>
  <si>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</si>
  <si>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</si>
  <si>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</si>
  <si>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</si>
  <si>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</si>
  <si>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</si>
  <si>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</si>
  <si>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</si>
  <si>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</si>
  <si>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</si>
  <si>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</si>
  <si>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</si>
  <si>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</si>
  <si>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</si>
  <si>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</si>
  <si>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</si>
  <si>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</si>
  <si>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</si>
  <si>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</si>
  <si>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</si>
  <si>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</si>
  <si>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</si>
  <si>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</si>
  <si>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</si>
  <si>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</si>
  <si>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</si>
  <si>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</si>
  <si>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</si>
  <si>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</si>
  <si>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</si>
  <si>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</si>
  <si>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</si>
  <si>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</si>
  <si>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</si>
  <si>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</si>
  <si>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</si>
  <si>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</si>
  <si>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</si>
  <si>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</si>
  <si>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</si>
  <si>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</si>
  <si>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</si>
  <si>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</si>
  <si>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</si>
  <si>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</si>
  <si>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</si>
  <si>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</si>
  <si>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</si>
  <si>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</si>
  <si>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</si>
  <si>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</si>
  <si>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</si>
  <si>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</si>
  <si>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</si>
  <si>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</si>
  <si>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</si>
  <si>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</si>
  <si>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</si>
  <si>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</si>
  <si>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</si>
  <si>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</si>
  <si>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</si>
  <si>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</si>
  <si>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</si>
  <si>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</si>
  <si>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</si>
  <si>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</si>
  <si>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</si>
  <si>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</si>
  <si>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</si>
  <si>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</si>
  <si>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</si>
  <si>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</si>
  <si>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</si>
  <si>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</si>
  <si>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</si>
  <si>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</si>
  <si>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</si>
  <si>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</si>
  <si>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</si>
  <si>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</si>
  <si>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</si>
  <si>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</si>
  <si>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</si>
  <si>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</si>
  <si>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</si>
  <si>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</si>
  <si>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</si>
  <si>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</si>
  <si>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</si>
  <si>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</si>
  <si>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</si>
  <si>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</si>
  <si>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</si>
  <si>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</si>
  <si>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</si>
  <si>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</si>
  <si>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</si>
  <si>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</si>
  <si>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</si>
  <si>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</si>
  <si>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</si>
  <si>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</si>
  <si>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</si>
  <si>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</si>
  <si>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</si>
  <si>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</si>
  <si>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</si>
  <si>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</si>
  <si>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</si>
  <si>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</si>
  <si>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</si>
  <si>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</si>
  <si>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</si>
  <si>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</si>
  <si>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</si>
  <si>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</si>
  <si>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</si>
  <si>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</si>
  <si>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</si>
  <si>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</si>
  <si>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</si>
  <si>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</si>
  <si>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</si>
  <si>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</si>
  <si>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</si>
  <si>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</si>
  <si>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</si>
  <si>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</si>
  <si>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</si>
  <si>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</si>
  <si>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</si>
  <si>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</si>
  <si>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</si>
  <si>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</si>
  <si>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</si>
  <si>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</si>
  <si>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</si>
  <si>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</si>
  <si>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</si>
  <si>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</si>
  <si>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</si>
  <si>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</si>
  <si>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</si>
  <si>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</si>
  <si>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</si>
  <si>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</si>
  <si>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</si>
  <si>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</si>
  <si>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</si>
  <si>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</si>
  <si>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</si>
  <si>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</si>
  <si>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</si>
  <si>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</si>
  <si>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</si>
  <si>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</si>
  <si>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</si>
  <si>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</si>
  <si>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</si>
  <si>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</si>
  <si>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</si>
  <si>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</si>
  <si>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</si>
  <si>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</si>
  <si>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</si>
  <si>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</si>
  <si>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</si>
  <si>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</si>
  <si>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</si>
  <si>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</si>
  <si>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</si>
  <si>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</si>
  <si>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</si>
  <si>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</si>
  <si>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</si>
  <si>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</si>
  <si>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</si>
  <si>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</si>
  <si>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</si>
  <si>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</si>
  <si>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</si>
  <si>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</si>
  <si>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</si>
  <si>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</si>
  <si>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</si>
  <si>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</si>
  <si>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</si>
  <si>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</si>
  <si>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</si>
  <si>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</si>
  <si>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</si>
  <si>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</si>
  <si>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</si>
  <si>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</si>
  <si>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</si>
  <si>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</si>
  <si>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</si>
  <si>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</si>
  <si>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</si>
  <si>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</si>
  <si>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</si>
  <si>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</si>
  <si>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</si>
  <si>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</si>
  <si>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</si>
  <si>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</si>
  <si>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</si>
  <si>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</si>
  <si>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</si>
  <si>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</si>
  <si>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</si>
  <si>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</si>
  <si>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</si>
  <si>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</si>
  <si>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</si>
  <si>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</si>
  <si>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</si>
  <si>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</si>
  <si>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</si>
  <si>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</si>
  <si>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</si>
  <si>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</si>
  <si>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</si>
  <si>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</si>
  <si>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</si>
  <si>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</si>
  <si>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</si>
  <si>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</si>
  <si>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</si>
  <si>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</si>
  <si>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</si>
  <si>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</si>
  <si>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</si>
  <si>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</si>
  <si>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</si>
  <si>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</si>
  <si>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</si>
  <si>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</si>
  <si>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</si>
  <si>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</si>
  <si>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</si>
  <si>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</si>
  <si>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</si>
  <si>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</si>
  <si>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</si>
  <si>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</si>
  <si>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</si>
  <si>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</si>
  <si>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</si>
  <si>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</si>
  <si>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</si>
  <si>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</si>
  <si>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</si>
  <si>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</si>
  <si>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</si>
  <si>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</si>
  <si>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</si>
  <si>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</si>
  <si>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</si>
  <si>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</si>
  <si>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</si>
  <si>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</si>
  <si>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</si>
  <si>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</si>
  <si>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</si>
  <si>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</si>
  <si>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</si>
  <si>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</si>
  <si>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</si>
  <si>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</si>
  <si>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</si>
  <si>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</si>
  <si>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</si>
  <si>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</si>
  <si>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</si>
  <si>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</si>
  <si>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</si>
  <si>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</si>
  <si>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</si>
  <si>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</si>
  <si>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</si>
  <si>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</si>
  <si>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</si>
  <si>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</si>
  <si>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</si>
  <si>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</si>
  <si>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</si>
  <si>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</si>
  <si>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</si>
  <si>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</si>
  <si>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</si>
  <si>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</si>
  <si>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</si>
  <si>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</si>
  <si>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</si>
  <si>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</si>
  <si>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</si>
  <si>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</si>
  <si>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</si>
  <si>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</si>
  <si>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</si>
  <si>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</si>
  <si>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</si>
  <si>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</si>
  <si>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</si>
  <si>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</si>
  <si>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</si>
  <si>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</si>
  <si>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</si>
  <si>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</si>
  <si>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</si>
  <si>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</si>
  <si>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</si>
  <si>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</si>
  <si>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</si>
  <si>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</si>
  <si>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</si>
  <si>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</si>
  <si>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</si>
  <si>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</si>
  <si>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</si>
  <si>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</si>
  <si>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</si>
  <si>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</si>
  <si>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</si>
  <si>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</si>
  <si>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</si>
  <si>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</si>
  <si>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</si>
  <si>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</si>
  <si>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</si>
  <si>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</si>
  <si>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</si>
  <si>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</si>
  <si>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</si>
  <si>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</si>
  <si>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</si>
  <si>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</si>
  <si>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</si>
  <si>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</si>
  <si>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</si>
  <si>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</si>
  <si>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</si>
  <si>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</si>
  <si>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</si>
  <si>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</si>
  <si>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</si>
  <si>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</si>
  <si>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</si>
  <si>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</si>
  <si>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</si>
  <si>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</si>
  <si>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</si>
  <si>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</si>
  <si>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</si>
  <si>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</si>
  <si>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</si>
  <si>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</si>
  <si>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</si>
  <si>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</si>
  <si>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</si>
  <si>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</si>
  <si>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</si>
  <si>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</si>
  <si>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</si>
  <si>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</si>
  <si>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</si>
  <si>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</si>
  <si>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</si>
  <si>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</si>
  <si>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</si>
  <si>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</si>
  <si>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</si>
  <si>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</si>
  <si>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</si>
  <si>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</si>
  <si>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</si>
  <si>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</si>
  <si>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</si>
  <si>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</si>
  <si>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</si>
  <si>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</si>
  <si>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</si>
  <si>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</si>
  <si>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</si>
  <si>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</si>
  <si>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</si>
  <si>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</si>
  <si>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</si>
  <si>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</si>
  <si>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</si>
  <si>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</si>
  <si>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</si>
  <si>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</si>
  <si>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</si>
  <si>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</si>
  <si>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</si>
  <si>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</si>
  <si>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</si>
  <si>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</si>
  <si>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</si>
  <si>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</si>
  <si>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</si>
  <si>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</si>
  <si>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</si>
  <si>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</si>
  <si>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</si>
  <si>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</si>
  <si>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</si>
  <si>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</si>
  <si>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</si>
  <si>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</si>
  <si>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</si>
  <si>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</si>
  <si>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</si>
  <si>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</si>
  <si>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</si>
  <si>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</si>
  <si>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</si>
  <si>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</si>
  <si>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</si>
  <si>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</si>
  <si>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</si>
  <si>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</si>
  <si>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</si>
  <si>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</si>
  <si>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</si>
  <si>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</si>
  <si>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</si>
  <si>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</si>
  <si>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</si>
  <si>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</si>
  <si>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</si>
  <si>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</si>
  <si>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</si>
  <si>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</si>
  <si>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</si>
  <si>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</si>
  <si>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</si>
  <si>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</si>
  <si>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</si>
  <si>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</si>
  <si>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</si>
  <si>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</si>
  <si>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</si>
  <si>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</si>
  <si>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</si>
  <si>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</si>
  <si>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</si>
  <si>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</si>
  <si>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</si>
  <si>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</si>
  <si>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</si>
  <si>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</si>
  <si>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</si>
  <si>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</si>
  <si>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</si>
  <si>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</si>
  <si>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</si>
  <si>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</si>
  <si>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</si>
  <si>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</si>
  <si>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</si>
  <si>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</si>
  <si>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</si>
  <si>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</si>
  <si>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</si>
  <si>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</si>
  <si>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</si>
  <si>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</si>
  <si>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</si>
  <si>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</si>
  <si>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</si>
  <si>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</si>
  <si>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</si>
  <si>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</si>
  <si>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</si>
  <si>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</si>
  <si>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</si>
  <si>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</si>
  <si>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</si>
  <si>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</si>
  <si>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</si>
  <si>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</si>
  <si>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</si>
  <si>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</si>
  <si>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</si>
  <si>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</si>
  <si>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</si>
  <si>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</si>
  <si>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</si>
  <si>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</si>
  <si>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</si>
  <si>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</si>
  <si>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</si>
  <si>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</si>
  <si>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</si>
  <si>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</si>
  <si>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</si>
  <si>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</si>
  <si>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</si>
  <si>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</si>
  <si>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</si>
  <si>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</si>
  <si>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</si>
  <si>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</si>
  <si>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</si>
  <si>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</si>
  <si>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</si>
  <si>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</si>
  <si>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</si>
  <si>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</si>
  <si>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</si>
  <si>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</si>
  <si>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</si>
  <si>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</si>
  <si>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</si>
  <si>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</si>
  <si>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</si>
  <si>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</si>
  <si>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</si>
  <si>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</si>
  <si>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</si>
  <si>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</si>
  <si>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</si>
  <si>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</si>
  <si>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</si>
  <si>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</si>
  <si>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</si>
  <si>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</si>
  <si>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</si>
  <si>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</si>
  <si>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</si>
  <si>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</si>
  <si>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</si>
  <si>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</si>
  <si>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</si>
  <si>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</si>
  <si>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</si>
  <si>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</si>
  <si>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</si>
  <si>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</si>
  <si>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</si>
  <si>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</si>
  <si>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</si>
  <si>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</si>
  <si>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</si>
  <si>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</si>
  <si>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</si>
  <si>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</si>
  <si>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</si>
  <si>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</si>
  <si>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</si>
  <si>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</si>
  <si>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</si>
  <si>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</si>
  <si>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</si>
  <si>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</si>
  <si>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</si>
  <si>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</si>
  <si>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</si>
  <si>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</si>
  <si>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</si>
  <si>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</si>
  <si>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</si>
  <si>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</si>
  <si>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</si>
  <si>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</si>
  <si>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</si>
  <si>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</si>
  <si>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</si>
  <si>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</si>
  <si>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</si>
  <si>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</si>
  <si>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</si>
  <si>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</si>
  <si>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</si>
  <si>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</si>
  <si>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</si>
  <si>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</si>
  <si>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</si>
  <si>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</si>
  <si>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</si>
  <si>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</si>
  <si>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</si>
  <si>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</si>
  <si>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</si>
  <si>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</si>
  <si>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</si>
  <si>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</si>
  <si>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</si>
  <si>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</si>
  <si>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</si>
  <si>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</si>
  <si>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</si>
  <si>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</si>
  <si>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</si>
  <si>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</si>
  <si>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</si>
  <si>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</si>
  <si>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</si>
  <si>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</si>
  <si>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</si>
  <si>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</si>
  <si>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</si>
  <si>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</si>
  <si>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</si>
  <si>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</si>
  <si>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</si>
  <si>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</si>
  <si>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</si>
  <si>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</si>
  <si>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</si>
  <si>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</si>
  <si>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</si>
  <si>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</si>
  <si>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</si>
  <si>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</si>
  <si>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</si>
  <si>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</si>
  <si>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</si>
  <si>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</si>
  <si>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</si>
  <si>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</si>
  <si>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</si>
  <si>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</si>
  <si>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</si>
  <si>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</si>
  <si>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</si>
  <si>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</si>
  <si>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</si>
  <si>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</si>
  <si>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</si>
  <si>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</si>
  <si>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</si>
  <si>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</si>
  <si>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</si>
  <si>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</si>
  <si>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</si>
  <si>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</si>
  <si>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</si>
  <si>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</si>
  <si>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</si>
  <si>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</si>
  <si>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</si>
  <si>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</si>
  <si>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</si>
  <si>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</si>
  <si>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</si>
  <si>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</si>
  <si>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</si>
  <si>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</si>
  <si>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</si>
  <si>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</si>
  <si>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</si>
  <si>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</si>
  <si>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</si>
  <si>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</si>
  <si>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</si>
  <si>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</si>
  <si>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</si>
  <si>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</si>
  <si>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</si>
  <si>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</si>
  <si>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</si>
  <si>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</si>
  <si>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</si>
  <si>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</si>
  <si>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</si>
  <si>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</si>
  <si>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</si>
  <si>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</si>
  <si>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</si>
  <si>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</si>
  <si>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</si>
  <si>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</si>
  <si>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</si>
  <si>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</si>
  <si>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</si>
  <si>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</si>
  <si>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</si>
  <si>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</si>
  <si>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</si>
  <si>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</si>
  <si>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</si>
  <si>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</si>
  <si>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</si>
  <si>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</si>
  <si>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</si>
  <si>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</si>
  <si>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</si>
  <si>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</si>
  <si>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</si>
  <si>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</si>
  <si>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</si>
  <si>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</si>
  <si>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</si>
  <si>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</si>
  <si>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</si>
  <si>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</si>
  <si>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</si>
  <si>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</si>
  <si>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</si>
  <si>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</si>
  <si>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</si>
  <si>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</si>
  <si>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</si>
  <si>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</si>
  <si>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</si>
  <si>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</si>
  <si>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</si>
  <si>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</si>
  <si>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</si>
  <si>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</si>
  <si>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</si>
  <si>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</si>
  <si>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</si>
  <si>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</si>
  <si>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</si>
  <si>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</si>
  <si>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</si>
  <si>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</si>
  <si>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</si>
  <si>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</si>
  <si>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</si>
  <si>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</si>
  <si>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</si>
  <si>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</si>
  <si>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</si>
  <si>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</si>
  <si>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</si>
  <si>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</si>
  <si>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</si>
  <si>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</si>
  <si>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</si>
  <si>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</si>
  <si>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</si>
  <si>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</si>
  <si>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</si>
  <si>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</si>
  <si>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</si>
  <si>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</si>
  <si>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</si>
  <si>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</si>
  <si>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</si>
  <si>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</si>
  <si>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</si>
  <si>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</si>
  <si>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</si>
  <si>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</si>
  <si>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</si>
  <si>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</si>
  <si>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</si>
  <si>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</si>
  <si>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</si>
  <si>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</si>
  <si>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</si>
  <si>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</si>
  <si>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</si>
  <si>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</si>
  <si>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</si>
  <si>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</si>
  <si>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</si>
  <si>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</si>
  <si>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</si>
  <si>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</si>
  <si>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</si>
  <si>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</si>
  <si>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</si>
  <si>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</si>
  <si>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</si>
  <si>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</si>
  <si>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</si>
  <si>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</si>
  <si>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</si>
  <si>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</si>
  <si>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</si>
  <si>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</si>
  <si>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</si>
  <si>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</si>
  <si>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</si>
  <si>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BE Services Company, Inc.</t>
  </si>
  <si>
    <t>14-392-0077</t>
  </si>
  <si>
    <t>D&amp;B Duns Number</t>
  </si>
  <si>
    <t>300 Cypress Ave. Alhambra, CA. 91801</t>
  </si>
  <si>
    <t>Scott Brooker</t>
  </si>
  <si>
    <t>Scott.Brooker@Bourns.com</t>
  </si>
  <si>
    <t>626-284-9901</t>
  </si>
  <si>
    <t>Bill Heintz</t>
  </si>
  <si>
    <t>General Manager</t>
  </si>
  <si>
    <t>Bill.Heintz@Bourns.com</t>
  </si>
  <si>
    <t>100%</t>
  </si>
  <si>
    <t>http://www.bourns.com/docs/RoHS-Content/conflict_metals_statement.pdf?sfvrsn=11</t>
  </si>
  <si>
    <t>BE Services requires vendors to complete a BE Service Report Format which abstracts the material in the IPC format.</t>
  </si>
  <si>
    <t>All BE Services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</si>
</sst>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cellStyleXfs>
  <cellXfs count="399">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Alignment="1">
      <alignment horizont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5CBF95FB-72DB-4456-8238-E20DD8A1CA5A}"/>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essica.martin@bourn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Bill.Heintz@Bourn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9"/>
      <c r="B2" s="5" t="s">
        <v>843</v>
      </c>
      <c r="C2" s="3"/>
      <c r="D2" s="175"/>
      <c r="E2" s="3"/>
      <c r="F2" s="3"/>
      <c r="G2" s="25"/>
    </row>
    <row r="3" spans="1:7">
      <c r="A3" s="299"/>
      <c r="B3" s="3" t="s">
        <v>835</v>
      </c>
      <c r="C3" s="5"/>
      <c r="D3" s="176"/>
      <c r="E3" s="3"/>
      <c r="F3" s="5"/>
      <c r="G3" s="25"/>
    </row>
    <row r="4" spans="1:7" ht="15">
      <c r="A4" s="299"/>
      <c r="B4" s="30" t="s">
        <v>845</v>
      </c>
      <c r="C4" s="6"/>
      <c r="D4" s="177"/>
      <c r="E4" s="3"/>
      <c r="F4" s="6"/>
      <c r="G4" s="25"/>
    </row>
    <row r="5" spans="1:7">
      <c r="A5" s="299"/>
      <c r="B5" s="29" t="s">
        <v>1036</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846</v>
      </c>
      <c r="C9" s="302"/>
      <c r="D9" s="302"/>
      <c r="E9" s="302"/>
      <c r="F9" s="302"/>
      <c r="G9" s="25"/>
    </row>
    <row r="10" spans="1:7" ht="27" customHeight="1">
      <c r="A10" s="299"/>
      <c r="B10" s="303" t="s">
        <v>438</v>
      </c>
      <c r="C10" s="303"/>
      <c r="D10" s="303"/>
      <c r="E10" s="303"/>
      <c r="F10" s="303"/>
      <c r="G10" s="25"/>
    </row>
    <row r="11" spans="1:7" ht="27" customHeight="1">
      <c r="A11" s="299"/>
      <c r="B11" s="304"/>
      <c r="C11" s="304"/>
      <c r="D11" s="304"/>
      <c r="E11" s="304"/>
      <c r="F11" s="304"/>
      <c r="G11" s="25"/>
    </row>
    <row r="12" spans="1:7">
      <c r="A12" s="299"/>
      <c r="B12" s="31" t="s">
        <v>844</v>
      </c>
      <c r="C12" s="32" t="s">
        <v>847</v>
      </c>
      <c r="D12" s="179" t="s">
        <v>848</v>
      </c>
      <c r="E12" s="32" t="s">
        <v>612</v>
      </c>
      <c r="F12" s="32" t="s">
        <v>613</v>
      </c>
      <c r="G12" s="25"/>
    </row>
    <row r="13" spans="1:7" ht="20">
      <c r="A13" s="299"/>
      <c r="B13" s="2">
        <v>1</v>
      </c>
      <c r="C13" s="27" t="s">
        <v>1084</v>
      </c>
      <c r="D13" s="28" t="s">
        <v>872</v>
      </c>
      <c r="E13" s="163" t="s">
        <v>849</v>
      </c>
      <c r="F13" s="163"/>
      <c r="G13" s="25"/>
    </row>
    <row r="14" spans="1:7" ht="30">
      <c r="A14" s="299"/>
      <c r="B14" s="2">
        <v>2</v>
      </c>
      <c r="C14" s="27" t="s">
        <v>1084</v>
      </c>
      <c r="D14" s="28" t="s">
        <v>1021</v>
      </c>
      <c r="E14" s="163" t="s">
        <v>530</v>
      </c>
      <c r="F14" s="163" t="s">
        <v>531</v>
      </c>
      <c r="G14" s="25"/>
    </row>
    <row r="15" spans="1:7" ht="89.15" customHeight="1">
      <c r="A15" s="299"/>
      <c r="B15" s="305">
        <v>2.0099999999999998</v>
      </c>
      <c r="C15" s="296" t="s">
        <v>1084</v>
      </c>
      <c r="D15" s="308" t="s">
        <v>2246</v>
      </c>
      <c r="E15" s="164" t="s">
        <v>614</v>
      </c>
      <c r="F15" s="164" t="s">
        <v>617</v>
      </c>
      <c r="G15" s="25"/>
    </row>
    <row r="16" spans="1:7" ht="99" customHeight="1">
      <c r="A16" s="299"/>
      <c r="B16" s="306"/>
      <c r="C16" s="297"/>
      <c r="D16" s="309"/>
      <c r="E16" s="165"/>
      <c r="F16" s="165" t="s">
        <v>615</v>
      </c>
      <c r="G16" s="25"/>
    </row>
    <row r="17" spans="1:7" ht="63" customHeight="1">
      <c r="A17" s="299"/>
      <c r="B17" s="307"/>
      <c r="C17" s="298"/>
      <c r="D17" s="310"/>
      <c r="E17" s="27"/>
      <c r="F17" s="27" t="s">
        <v>616</v>
      </c>
      <c r="G17" s="25"/>
    </row>
    <row r="18" spans="1:7" ht="117" customHeight="1">
      <c r="A18" s="299"/>
      <c r="B18" s="305">
        <v>2.02</v>
      </c>
      <c r="C18" s="296" t="s">
        <v>1084</v>
      </c>
      <c r="D18" s="308" t="s">
        <v>2247</v>
      </c>
      <c r="E18" s="164" t="s">
        <v>439</v>
      </c>
      <c r="F18" s="164" t="s">
        <v>525</v>
      </c>
      <c r="G18" s="25"/>
    </row>
    <row r="19" spans="1:7" ht="71.150000000000006" customHeight="1">
      <c r="A19" s="299"/>
      <c r="B19" s="306"/>
      <c r="C19" s="297"/>
      <c r="D19" s="309"/>
      <c r="E19" s="165" t="s">
        <v>529</v>
      </c>
      <c r="F19" s="165" t="s">
        <v>440</v>
      </c>
      <c r="G19" s="25"/>
    </row>
    <row r="20" spans="1:7" ht="90.75" customHeight="1">
      <c r="A20" s="299"/>
      <c r="B20" s="306"/>
      <c r="C20" s="297"/>
      <c r="D20" s="309"/>
      <c r="E20" s="165"/>
      <c r="F20" s="165" t="s">
        <v>619</v>
      </c>
      <c r="G20" s="25"/>
    </row>
    <row r="21" spans="1:7" ht="74.25" customHeight="1">
      <c r="A21" s="299"/>
      <c r="B21" s="307"/>
      <c r="C21" s="298"/>
      <c r="D21" s="310"/>
      <c r="E21" s="27"/>
      <c r="F21" s="27" t="s">
        <v>618</v>
      </c>
      <c r="G21" s="25"/>
    </row>
    <row r="22" spans="1:7" ht="90" customHeight="1">
      <c r="A22" s="299"/>
      <c r="B22" s="314">
        <v>2.0299999999999998</v>
      </c>
      <c r="C22" s="314" t="s">
        <v>818</v>
      </c>
      <c r="D22" s="293" t="s">
        <v>2248</v>
      </c>
      <c r="E22" s="296" t="s">
        <v>437</v>
      </c>
      <c r="F22" s="164" t="s">
        <v>460</v>
      </c>
      <c r="G22" s="25"/>
    </row>
    <row r="23" spans="1:7" ht="109.5" customHeight="1">
      <c r="A23" s="299"/>
      <c r="B23" s="315"/>
      <c r="C23" s="315"/>
      <c r="D23" s="294"/>
      <c r="E23" s="297"/>
      <c r="F23" s="165" t="s">
        <v>819</v>
      </c>
      <c r="G23" s="25"/>
    </row>
    <row r="24" spans="1:7" ht="74.25" customHeight="1">
      <c r="A24" s="299"/>
      <c r="B24" s="316"/>
      <c r="C24" s="316"/>
      <c r="D24" s="295"/>
      <c r="E24" s="298"/>
      <c r="F24" s="27" t="s">
        <v>436</v>
      </c>
      <c r="G24" s="25"/>
    </row>
    <row r="25" spans="1:7" ht="72" customHeight="1">
      <c r="A25" s="299"/>
      <c r="B25" s="2" t="s">
        <v>458</v>
      </c>
      <c r="C25" s="27" t="s">
        <v>459</v>
      </c>
      <c r="D25" s="28" t="s">
        <v>2249</v>
      </c>
      <c r="E25" s="27" t="s">
        <v>2244</v>
      </c>
      <c r="F25" s="27" t="s">
        <v>461</v>
      </c>
      <c r="G25" s="25"/>
    </row>
    <row r="26" spans="1:7" ht="98.15" customHeight="1">
      <c r="A26" s="299"/>
      <c r="B26" s="311">
        <v>3</v>
      </c>
      <c r="C26" s="305" t="s">
        <v>70</v>
      </c>
      <c r="D26" s="308" t="s">
        <v>2250</v>
      </c>
      <c r="E26" s="296" t="s">
        <v>0</v>
      </c>
      <c r="F26" s="164" t="s">
        <v>64</v>
      </c>
      <c r="G26" s="25"/>
    </row>
    <row r="27" spans="1:7" ht="90" customHeight="1">
      <c r="A27" s="299"/>
      <c r="B27" s="312"/>
      <c r="C27" s="306"/>
      <c r="D27" s="309"/>
      <c r="E27" s="297"/>
      <c r="F27" s="165" t="s">
        <v>59</v>
      </c>
      <c r="G27" s="25"/>
    </row>
    <row r="28" spans="1:7" ht="19.399999999999999" customHeight="1">
      <c r="A28" s="299"/>
      <c r="B28" s="312"/>
      <c r="C28" s="306"/>
      <c r="D28" s="309"/>
      <c r="E28" s="297"/>
      <c r="F28" s="165" t="s">
        <v>60</v>
      </c>
      <c r="G28" s="25"/>
    </row>
    <row r="29" spans="1:7" ht="74.5" customHeight="1">
      <c r="A29" s="299"/>
      <c r="B29" s="312"/>
      <c r="C29" s="306"/>
      <c r="D29" s="309"/>
      <c r="E29" s="297"/>
      <c r="F29" s="165" t="s">
        <v>61</v>
      </c>
      <c r="G29" s="25"/>
    </row>
    <row r="30" spans="1:7" ht="62.5" customHeight="1">
      <c r="A30" s="299"/>
      <c r="B30" s="312"/>
      <c r="C30" s="306"/>
      <c r="D30" s="309"/>
      <c r="E30" s="297"/>
      <c r="F30" s="165" t="s">
        <v>62</v>
      </c>
      <c r="G30" s="25"/>
    </row>
    <row r="31" spans="1:7" ht="81" customHeight="1">
      <c r="A31" s="299"/>
      <c r="B31" s="312"/>
      <c r="C31" s="306"/>
      <c r="D31" s="309"/>
      <c r="E31" s="297"/>
      <c r="F31" s="165" t="s">
        <v>63</v>
      </c>
      <c r="G31" s="25"/>
    </row>
    <row r="32" spans="1:7" ht="48.75" customHeight="1">
      <c r="A32" s="299"/>
      <c r="B32" s="312"/>
      <c r="C32" s="306"/>
      <c r="D32" s="309"/>
      <c r="E32" s="297"/>
      <c r="F32" s="165" t="s">
        <v>66</v>
      </c>
      <c r="G32" s="25"/>
    </row>
    <row r="33" spans="1:7" ht="98.5" customHeight="1">
      <c r="A33" s="299"/>
      <c r="B33" s="312"/>
      <c r="C33" s="306"/>
      <c r="D33" s="309"/>
      <c r="E33" s="297"/>
      <c r="F33" s="165" t="s">
        <v>65</v>
      </c>
      <c r="G33" s="25"/>
    </row>
    <row r="34" spans="1:7" ht="89.15" customHeight="1">
      <c r="A34" s="299"/>
      <c r="B34" s="312"/>
      <c r="C34" s="306"/>
      <c r="D34" s="309"/>
      <c r="E34" s="297"/>
      <c r="F34" s="165" t="s">
        <v>67</v>
      </c>
      <c r="G34" s="25"/>
    </row>
    <row r="35" spans="1:7" ht="29.15" customHeight="1">
      <c r="A35" s="299"/>
      <c r="B35" s="312"/>
      <c r="C35" s="306"/>
      <c r="D35" s="309"/>
      <c r="E35" s="297"/>
      <c r="F35" s="165" t="s">
        <v>68</v>
      </c>
      <c r="G35" s="25"/>
    </row>
    <row r="36" spans="1:7" ht="121">
      <c r="A36" s="299"/>
      <c r="B36" s="313"/>
      <c r="C36" s="307"/>
      <c r="D36" s="310"/>
      <c r="E36" s="298"/>
      <c r="F36" s="166" t="s">
        <v>69</v>
      </c>
      <c r="G36" s="25"/>
    </row>
    <row r="37" spans="1:7" ht="100">
      <c r="A37" s="299"/>
      <c r="B37" s="141">
        <v>3.01</v>
      </c>
      <c r="C37" s="142" t="s">
        <v>70</v>
      </c>
      <c r="D37" s="28" t="s">
        <v>2251</v>
      </c>
      <c r="E37" s="167" t="s">
        <v>1323</v>
      </c>
      <c r="F37" s="168" t="s">
        <v>1427</v>
      </c>
      <c r="G37" s="25"/>
    </row>
    <row r="38" spans="1:7" ht="90">
      <c r="A38" s="299"/>
      <c r="B38" s="141">
        <v>3.02</v>
      </c>
      <c r="C38" s="142" t="s">
        <v>1356</v>
      </c>
      <c r="D38" s="28" t="s">
        <v>2252</v>
      </c>
      <c r="E38" s="167" t="s">
        <v>1371</v>
      </c>
      <c r="F38" s="168" t="s">
        <v>1428</v>
      </c>
      <c r="G38" s="25"/>
    </row>
    <row r="39" spans="1:7" ht="80">
      <c r="A39" s="299"/>
      <c r="B39" s="150">
        <v>4</v>
      </c>
      <c r="C39" s="149" t="s">
        <v>1524</v>
      </c>
      <c r="D39" s="28" t="s">
        <v>2253</v>
      </c>
      <c r="E39" s="27" t="s">
        <v>2198</v>
      </c>
      <c r="F39" s="27" t="s">
        <v>1525</v>
      </c>
      <c r="G39" s="25"/>
    </row>
    <row r="40" spans="1:7" ht="50">
      <c r="A40" s="299"/>
      <c r="B40" s="141">
        <v>4.01</v>
      </c>
      <c r="C40" s="149" t="s">
        <v>1524</v>
      </c>
      <c r="D40" s="28" t="s">
        <v>2255</v>
      </c>
      <c r="E40" s="27" t="s">
        <v>2210</v>
      </c>
      <c r="F40" s="27" t="s">
        <v>2214</v>
      </c>
      <c r="G40" s="25"/>
    </row>
    <row r="41" spans="1:7" ht="50">
      <c r="A41" s="299"/>
      <c r="B41" s="141" t="s">
        <v>2242</v>
      </c>
      <c r="C41" s="149" t="s">
        <v>1524</v>
      </c>
      <c r="D41" s="28" t="s">
        <v>2254</v>
      </c>
      <c r="E41" s="27" t="s">
        <v>2245</v>
      </c>
      <c r="F41" s="27" t="s">
        <v>2243</v>
      </c>
      <c r="G41" s="25"/>
    </row>
    <row r="42" spans="1:7" ht="50">
      <c r="A42" s="299"/>
      <c r="B42" s="141" t="s">
        <v>2276</v>
      </c>
      <c r="C42" s="149" t="s">
        <v>1524</v>
      </c>
      <c r="D42" s="28" t="s">
        <v>2281</v>
      </c>
      <c r="E42" s="27" t="s">
        <v>2244</v>
      </c>
      <c r="F42" s="27" t="s">
        <v>2277</v>
      </c>
      <c r="G42" s="25"/>
    </row>
    <row r="43" spans="1:7" ht="110">
      <c r="A43" s="299"/>
      <c r="B43" s="160">
        <v>4.0999999999999996</v>
      </c>
      <c r="C43" s="149" t="s">
        <v>2280</v>
      </c>
      <c r="D43" s="161">
        <v>42867</v>
      </c>
      <c r="E43" s="169" t="s">
        <v>2283</v>
      </c>
      <c r="F43" s="27" t="s">
        <v>2282</v>
      </c>
      <c r="G43" s="25"/>
    </row>
    <row r="44" spans="1:7" ht="70">
      <c r="A44" s="299"/>
      <c r="B44" s="160">
        <v>4.2</v>
      </c>
      <c r="C44" s="149" t="s">
        <v>2280</v>
      </c>
      <c r="D44" s="161">
        <v>42704</v>
      </c>
      <c r="E44" s="169" t="s">
        <v>2479</v>
      </c>
      <c r="F44" s="27" t="s">
        <v>2454</v>
      </c>
      <c r="G44" s="25"/>
    </row>
    <row r="45" spans="1:7" ht="130">
      <c r="A45" s="299"/>
      <c r="B45" s="202">
        <v>5</v>
      </c>
      <c r="C45" s="149" t="s">
        <v>2280</v>
      </c>
      <c r="D45" s="161">
        <v>42867</v>
      </c>
      <c r="E45" s="169" t="s">
        <v>12705</v>
      </c>
      <c r="F45" s="27" t="s">
        <v>12427</v>
      </c>
      <c r="G45" s="25"/>
    </row>
    <row r="46" spans="1:7" ht="30">
      <c r="A46" s="299"/>
      <c r="B46" s="160">
        <v>5.01</v>
      </c>
      <c r="C46" s="149" t="s">
        <v>2280</v>
      </c>
      <c r="D46" s="161">
        <v>42907</v>
      </c>
      <c r="E46" s="169" t="s">
        <v>15521</v>
      </c>
      <c r="F46" s="27" t="s">
        <v>12427</v>
      </c>
      <c r="G46" s="25"/>
    </row>
    <row r="47" spans="1:7" ht="60">
      <c r="A47" s="299"/>
      <c r="B47" s="160">
        <v>5.0999999999999996</v>
      </c>
      <c r="C47" s="149" t="s">
        <v>2280</v>
      </c>
      <c r="D47" s="161">
        <v>43070</v>
      </c>
      <c r="E47" s="169" t="s">
        <v>12915</v>
      </c>
      <c r="F47" s="27" t="s">
        <v>12916</v>
      </c>
      <c r="G47" s="25"/>
    </row>
    <row r="48" spans="1:7" ht="50">
      <c r="A48" s="299"/>
      <c r="B48" s="160">
        <v>5.1100000000000003</v>
      </c>
      <c r="C48" s="149" t="s">
        <v>13152</v>
      </c>
      <c r="D48" s="161">
        <v>43217</v>
      </c>
      <c r="E48" s="169" t="s">
        <v>13278</v>
      </c>
      <c r="F48" s="27" t="s">
        <v>13186</v>
      </c>
      <c r="G48" s="25"/>
    </row>
    <row r="49" spans="1:7" ht="50">
      <c r="A49" s="299"/>
      <c r="B49" s="160">
        <v>5.12</v>
      </c>
      <c r="C49" s="149" t="s">
        <v>13152</v>
      </c>
      <c r="D49" s="161">
        <v>43581</v>
      </c>
      <c r="E49" s="169" t="s">
        <v>13278</v>
      </c>
      <c r="F49" s="27" t="s">
        <v>13832</v>
      </c>
      <c r="G49" s="25"/>
    </row>
    <row r="50" spans="1:7" ht="70">
      <c r="A50" s="299"/>
      <c r="B50" s="202">
        <v>6</v>
      </c>
      <c r="C50" s="149" t="s">
        <v>13152</v>
      </c>
      <c r="D50" s="161">
        <v>43964</v>
      </c>
      <c r="E50" s="169" t="s">
        <v>14048</v>
      </c>
      <c r="F50" s="27" t="s">
        <v>13835</v>
      </c>
      <c r="G50" s="25"/>
    </row>
    <row r="51" spans="1:7" ht="40">
      <c r="A51" s="299"/>
      <c r="B51" s="160">
        <v>6.01</v>
      </c>
      <c r="C51" s="149" t="s">
        <v>13152</v>
      </c>
      <c r="D51" s="161">
        <v>43970</v>
      </c>
      <c r="E51" s="169" t="s">
        <v>15522</v>
      </c>
      <c r="F51" s="169" t="s">
        <v>13835</v>
      </c>
      <c r="G51" s="25"/>
    </row>
    <row r="52" spans="1:7" ht="40">
      <c r="A52" s="299"/>
      <c r="B52" s="160">
        <v>6.1</v>
      </c>
      <c r="C52" s="149" t="s">
        <v>13152</v>
      </c>
      <c r="D52" s="161">
        <v>44314</v>
      </c>
      <c r="E52" s="169" t="s">
        <v>15514</v>
      </c>
      <c r="F52" s="169" t="s">
        <v>15043</v>
      </c>
      <c r="G52" s="25"/>
    </row>
    <row r="53" spans="1:7" ht="40">
      <c r="A53" s="299"/>
      <c r="B53" s="160">
        <v>6.2</v>
      </c>
      <c r="C53" s="149" t="s">
        <v>13152</v>
      </c>
      <c r="D53" s="161">
        <v>44678</v>
      </c>
      <c r="E53" s="169" t="s">
        <v>15514</v>
      </c>
      <c r="F53" s="169" t="s">
        <v>15513</v>
      </c>
      <c r="G53" s="25"/>
    </row>
    <row r="54" spans="1:7" ht="40">
      <c r="A54" s="299"/>
      <c r="B54" s="160">
        <v>6.21</v>
      </c>
      <c r="C54" s="149" t="s">
        <v>13152</v>
      </c>
      <c r="D54" s="161">
        <v>44687</v>
      </c>
      <c r="E54" s="169" t="s">
        <v>15523</v>
      </c>
      <c r="F54" s="169" t="s">
        <v>15513</v>
      </c>
      <c r="G54" s="25"/>
    </row>
    <row r="55" spans="1:7" ht="40">
      <c r="A55" s="299"/>
      <c r="B55" s="160">
        <v>6.22</v>
      </c>
      <c r="C55" s="149" t="s">
        <v>13152</v>
      </c>
      <c r="D55" s="275">
        <v>44692</v>
      </c>
      <c r="E55" s="169" t="s">
        <v>15522</v>
      </c>
      <c r="F55" s="169" t="s">
        <v>15513</v>
      </c>
      <c r="G55" s="25"/>
    </row>
    <row r="56" spans="1:7" ht="50">
      <c r="A56" s="299"/>
      <c r="B56" s="202">
        <v>6.3</v>
      </c>
      <c r="C56" s="149" t="s">
        <v>13152</v>
      </c>
      <c r="D56" s="275">
        <v>45051</v>
      </c>
      <c r="E56" s="169" t="s">
        <v>15790</v>
      </c>
      <c r="F56" s="169" t="s">
        <v>15571</v>
      </c>
      <c r="G56" s="25"/>
    </row>
    <row r="57" spans="1:7" ht="40">
      <c r="A57" s="299"/>
      <c r="B57" s="160">
        <v>6.31</v>
      </c>
      <c r="C57" s="149" t="s">
        <v>13152</v>
      </c>
      <c r="D57" s="275">
        <v>45072</v>
      </c>
      <c r="E57" s="169" t="s">
        <v>15792</v>
      </c>
      <c r="F57" s="169" t="s">
        <v>15571</v>
      </c>
      <c r="G57" s="25"/>
    </row>
    <row r="58" spans="1:7" ht="14" thickBot="1">
      <c r="A58" s="300"/>
      <c r="B58" s="301" t="str">
        <f ca="1">OFFSET(L!$C$1,MATCH("General"&amp;"Cpy",L!$A:$A,0)-1,SL,,)</f>
        <v>© 2023 Responsible Minerals Initiative. All rights reserved.</v>
      </c>
      <c r="C58" s="301"/>
      <c r="D58" s="301"/>
      <c r="E58" s="301"/>
      <c r="F58" s="301"/>
      <c r="G58" s="26"/>
    </row>
    <row r="59" spans="1:7" ht="14"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4" thickBot="1">
      <c r="A33" s="75"/>
      <c r="B33" s="153"/>
      <c r="C33" s="153"/>
      <c r="D33" s="322"/>
    </row>
    <row r="34" spans="1:4" ht="14"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55" sqref="D55:E55"/>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5" t="str">
        <f ca="1">IF(D9=Q9,OFFSET(L!$C$1,MATCH("Declaration"&amp;ADDRESS(ROW(),COLUMN(),4),L!$A:$A,0)-1,SL,,),"")</f>
        <v/>
      </c>
      <c r="E11" s="346"/>
      <c r="F11" s="346"/>
      <c r="G11" s="346"/>
      <c r="H11" s="346"/>
      <c r="I11" s="346"/>
      <c r="J11" s="347"/>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3" t="s">
        <v>15796</v>
      </c>
      <c r="E12" s="354"/>
      <c r="F12" s="354"/>
      <c r="G12" s="354"/>
      <c r="H12" s="354"/>
      <c r="I12" s="354"/>
      <c r="J12" s="355"/>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3" t="s">
        <v>15797</v>
      </c>
      <c r="E13" s="354"/>
      <c r="F13" s="354"/>
      <c r="G13" s="354"/>
      <c r="H13" s="354"/>
      <c r="I13" s="354"/>
      <c r="J13" s="355"/>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3" t="s">
        <v>15798</v>
      </c>
      <c r="E14" s="354"/>
      <c r="F14" s="354"/>
      <c r="G14" s="354"/>
      <c r="H14" s="354"/>
      <c r="I14" s="354"/>
      <c r="J14" s="355"/>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3" t="s">
        <v>15799</v>
      </c>
      <c r="E15" s="354"/>
      <c r="F15" s="354"/>
      <c r="G15" s="354"/>
      <c r="H15" s="354"/>
      <c r="I15" s="354"/>
      <c r="J15" s="355"/>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15800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3" t="s">
        <v>15801</v>
      </c>
      <c r="E17" s="354"/>
      <c r="F17" s="354"/>
      <c r="G17" s="354"/>
      <c r="H17" s="354"/>
      <c r="I17" s="354"/>
      <c r="J17" s="355"/>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6" t="s">
        <v>15802</v>
      </c>
      <c r="E18" s="327"/>
      <c r="F18" s="327"/>
      <c r="G18" s="327"/>
      <c r="H18" s="327"/>
      <c r="I18" s="327"/>
      <c r="J18" s="328"/>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3" t="s">
        <v>15803</v>
      </c>
      <c r="E19" s="354"/>
      <c r="F19" s="354"/>
      <c r="G19" s="354"/>
      <c r="H19" s="354"/>
      <c r="I19" s="354"/>
      <c r="J19" s="355"/>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15804</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15801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45093</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6"/>
      <c r="E23" s="35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9" t="s">
        <v>489</v>
      </c>
      <c r="E26" s="330"/>
      <c r="F26" s="12"/>
      <c r="G26" s="331"/>
      <c r="H26" s="332"/>
      <c r="I26" s="332"/>
      <c r="J26" s="333"/>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9" t="s">
        <v>488</v>
      </c>
      <c r="E27" s="330"/>
      <c r="F27" s="12"/>
      <c r="G27" s="331"/>
      <c r="H27" s="332"/>
      <c r="I27" s="332"/>
      <c r="J27" s="333"/>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9" t="s">
        <v>488</v>
      </c>
      <c r="E28" s="330"/>
      <c r="F28" s="12"/>
      <c r="G28" s="331"/>
      <c r="H28" s="332"/>
      <c r="I28" s="332"/>
      <c r="J28" s="333"/>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9" t="s">
        <v>489</v>
      </c>
      <c r="E29" s="330"/>
      <c r="F29" s="12"/>
      <c r="G29" s="331"/>
      <c r="H29" s="332"/>
      <c r="I29" s="332"/>
      <c r="J29" s="333"/>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8" t="str">
        <f ca="1">D25</f>
        <v>Answer</v>
      </c>
      <c r="E31" s="338"/>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48"/>
      <c r="E32" s="349"/>
      <c r="F32" s="47"/>
      <c r="G32" s="331"/>
      <c r="H32" s="332"/>
      <c r="I32" s="332"/>
      <c r="J32" s="333"/>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9" t="s">
        <v>488</v>
      </c>
      <c r="E33" s="330"/>
      <c r="F33" s="47"/>
      <c r="G33" s="331"/>
      <c r="H33" s="332"/>
      <c r="I33" s="332"/>
      <c r="J33" s="333"/>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9" t="s">
        <v>488</v>
      </c>
      <c r="E34" s="330"/>
      <c r="F34" s="47"/>
      <c r="G34" s="331"/>
      <c r="H34" s="332"/>
      <c r="I34" s="332"/>
      <c r="J34" s="333"/>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9"/>
      <c r="E35" s="330"/>
      <c r="F35" s="47"/>
      <c r="G35" s="331"/>
      <c r="H35" s="332"/>
      <c r="I35" s="332"/>
      <c r="J35" s="333"/>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8" t="str">
        <f ca="1">D25</f>
        <v>Answer</v>
      </c>
      <c r="E37" s="338"/>
      <c r="F37" s="18"/>
      <c r="G37" s="44" t="str">
        <f ca="1">G25</f>
        <v>Comments</v>
      </c>
      <c r="H37" s="352"/>
      <c r="I37" s="352"/>
      <c r="J37" s="352"/>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9"/>
      <c r="E38" s="330"/>
      <c r="F38" s="47"/>
      <c r="G38" s="331"/>
      <c r="H38" s="332"/>
      <c r="I38" s="332"/>
      <c r="J38" s="333"/>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9" t="s">
        <v>489</v>
      </c>
      <c r="E39" s="330"/>
      <c r="F39" s="47"/>
      <c r="G39" s="331"/>
      <c r="H39" s="332"/>
      <c r="I39" s="332"/>
      <c r="J39" s="333"/>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9" t="s">
        <v>489</v>
      </c>
      <c r="E40" s="330"/>
      <c r="F40" s="47"/>
      <c r="G40" s="331"/>
      <c r="H40" s="332"/>
      <c r="I40" s="332"/>
      <c r="J40" s="333"/>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9"/>
      <c r="E41" s="330"/>
      <c r="F41" s="47"/>
      <c r="G41" s="331"/>
      <c r="H41" s="332"/>
      <c r="I41" s="332"/>
      <c r="J41" s="333"/>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8" t="str">
        <f ca="1">D25</f>
        <v>Answer</v>
      </c>
      <c r="E43" s="338"/>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9"/>
      <c r="E44" s="330"/>
      <c r="F44" s="47"/>
      <c r="G44" s="331"/>
      <c r="H44" s="332"/>
      <c r="I44" s="332"/>
      <c r="J44" s="333"/>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9" t="s">
        <v>489</v>
      </c>
      <c r="E45" s="330"/>
      <c r="F45" s="47"/>
      <c r="G45" s="331"/>
      <c r="H45" s="332"/>
      <c r="I45" s="332"/>
      <c r="J45" s="333"/>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9" t="s">
        <v>489</v>
      </c>
      <c r="E46" s="330"/>
      <c r="F46" s="47"/>
      <c r="G46" s="331"/>
      <c r="H46" s="332"/>
      <c r="I46" s="332"/>
      <c r="J46" s="333"/>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9"/>
      <c r="E47" s="330"/>
      <c r="F47" s="47"/>
      <c r="G47" s="331"/>
      <c r="H47" s="332"/>
      <c r="I47" s="332"/>
      <c r="J47" s="333"/>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8" t="str">
        <f ca="1">D25</f>
        <v>Answer</v>
      </c>
      <c r="E49" s="338"/>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9"/>
      <c r="E50" s="330"/>
      <c r="F50" s="47"/>
      <c r="G50" s="331"/>
      <c r="H50" s="332"/>
      <c r="I50" s="332"/>
      <c r="J50" s="333"/>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9" t="s">
        <v>489</v>
      </c>
      <c r="E51" s="330"/>
      <c r="F51" s="47"/>
      <c r="G51" s="331"/>
      <c r="H51" s="332"/>
      <c r="I51" s="332"/>
      <c r="J51" s="333"/>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9" t="s">
        <v>489</v>
      </c>
      <c r="E52" s="330"/>
      <c r="F52" s="47"/>
      <c r="G52" s="331"/>
      <c r="H52" s="332"/>
      <c r="I52" s="332"/>
      <c r="J52" s="333"/>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9"/>
      <c r="E53" s="330"/>
      <c r="F53" s="47"/>
      <c r="G53" s="331"/>
      <c r="H53" s="332"/>
      <c r="I53" s="332"/>
      <c r="J53" s="333"/>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8" t="str">
        <f ca="1">D25</f>
        <v>Answer</v>
      </c>
      <c r="E55" s="338"/>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50"/>
      <c r="E56" s="351"/>
      <c r="F56" s="47"/>
      <c r="G56" s="331"/>
      <c r="H56" s="332"/>
      <c r="I56" s="332"/>
      <c r="J56" s="333"/>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50" t="s">
        <v>15805</v>
      </c>
      <c r="E57" s="351"/>
      <c r="F57" s="47"/>
      <c r="G57" s="331"/>
      <c r="H57" s="332"/>
      <c r="I57" s="332"/>
      <c r="J57" s="333"/>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50" t="s">
        <v>15805</v>
      </c>
      <c r="E58" s="351"/>
      <c r="F58" s="47"/>
      <c r="G58" s="331"/>
      <c r="H58" s="332"/>
      <c r="I58" s="332"/>
      <c r="J58" s="333"/>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50"/>
      <c r="E59" s="351"/>
      <c r="F59" s="47"/>
      <c r="G59" s="331"/>
      <c r="H59" s="332"/>
      <c r="I59" s="332"/>
      <c r="J59" s="333"/>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8" t="str">
        <f ca="1">D25</f>
        <v>Answer</v>
      </c>
      <c r="E61" s="338"/>
      <c r="F61" s="18"/>
      <c r="G61" s="44" t="str">
        <f ca="1">G25</f>
        <v>Comments</v>
      </c>
      <c r="H61" s="335"/>
      <c r="I61" s="335"/>
      <c r="J61" s="335"/>
      <c r="K61" s="36"/>
      <c r="L61" s="111" t="s">
        <v>1236</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48"/>
      <c r="E62" s="349"/>
      <c r="F62" s="47"/>
      <c r="G62" s="331"/>
      <c r="H62" s="332"/>
      <c r="I62" s="332"/>
      <c r="J62" s="333"/>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9" t="s">
        <v>488</v>
      </c>
      <c r="E63" s="330"/>
      <c r="F63" s="47"/>
      <c r="G63" s="331"/>
      <c r="H63" s="332"/>
      <c r="I63" s="332"/>
      <c r="J63" s="333"/>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9" t="s">
        <v>488</v>
      </c>
      <c r="E64" s="330"/>
      <c r="F64" s="47"/>
      <c r="G64" s="331"/>
      <c r="H64" s="332"/>
      <c r="I64" s="332"/>
      <c r="J64" s="333"/>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9"/>
      <c r="E65" s="330"/>
      <c r="F65" s="47"/>
      <c r="G65" s="331"/>
      <c r="H65" s="332"/>
      <c r="I65" s="332"/>
      <c r="J65" s="333"/>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8" t="str">
        <f ca="1">D25</f>
        <v>Answer</v>
      </c>
      <c r="E67" s="338"/>
      <c r="F67" s="18"/>
      <c r="G67" s="44" t="str">
        <f ca="1">G25</f>
        <v>Comments</v>
      </c>
      <c r="H67" s="335" t="str">
        <f>IF(Q75="(*)","Click here to enter smelter names","")</f>
        <v/>
      </c>
      <c r="I67" s="335"/>
      <c r="J67" s="335"/>
      <c r="K67" s="36"/>
      <c r="L67" s="111" t="s">
        <v>1236</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9"/>
      <c r="E68" s="330"/>
      <c r="F68" s="48"/>
      <c r="G68" s="331"/>
      <c r="H68" s="332"/>
      <c r="I68" s="332"/>
      <c r="J68" s="333"/>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9" t="s">
        <v>488</v>
      </c>
      <c r="E69" s="330"/>
      <c r="F69" s="48"/>
      <c r="G69" s="331"/>
      <c r="H69" s="332"/>
      <c r="I69" s="332"/>
      <c r="J69" s="333"/>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9" t="s">
        <v>488</v>
      </c>
      <c r="E70" s="330"/>
      <c r="F70" s="48"/>
      <c r="G70" s="331"/>
      <c r="H70" s="332"/>
      <c r="I70" s="332"/>
      <c r="J70" s="333"/>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9"/>
      <c r="E71" s="330"/>
      <c r="F71" s="50"/>
      <c r="G71" s="331"/>
      <c r="H71" s="332"/>
      <c r="I71" s="332"/>
      <c r="J71" s="333"/>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4" t="str">
        <f ca="1">OFFSET(L!$C$1,MATCH("Declaration"&amp;ADDRESS(ROW(),COLUMN(),4),L!$A:$A,0)-1,SL,,)</f>
        <v>Answer the Following Questions at a Company Level</v>
      </c>
      <c r="C73" s="334"/>
      <c r="D73" s="334"/>
      <c r="E73" s="334"/>
      <c r="F73" s="334"/>
      <c r="G73" s="334"/>
      <c r="H73" s="334"/>
      <c r="I73" s="334"/>
      <c r="J73" s="334"/>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9" t="s">
        <v>488</v>
      </c>
      <c r="E75" s="330"/>
      <c r="F75" s="57"/>
      <c r="G75" s="331"/>
      <c r="H75" s="332"/>
      <c r="I75" s="332"/>
      <c r="J75" s="333"/>
      <c r="K75" s="36"/>
      <c r="L75" s="113" t="s">
        <v>1237</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7"/>
      <c r="H76" s="337"/>
      <c r="I76" s="337"/>
      <c r="J76" s="337"/>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9" t="s">
        <v>488</v>
      </c>
      <c r="E77" s="330"/>
      <c r="F77" s="57"/>
      <c r="G77" s="323" t="s">
        <v>15806</v>
      </c>
      <c r="H77" s="324"/>
      <c r="I77" s="324"/>
      <c r="J77" s="325"/>
      <c r="K77" s="36"/>
      <c r="L77" s="113" t="s">
        <v>1238</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9" t="s">
        <v>488</v>
      </c>
      <c r="E79" s="330"/>
      <c r="F79" s="57"/>
      <c r="G79" s="331"/>
      <c r="H79" s="332"/>
      <c r="I79" s="332"/>
      <c r="J79" s="333"/>
      <c r="K79" s="36"/>
      <c r="L79" s="113" t="s">
        <v>1238</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9" t="s">
        <v>488</v>
      </c>
      <c r="E81" s="330"/>
      <c r="F81" s="57"/>
      <c r="G81" s="331"/>
      <c r="H81" s="332"/>
      <c r="I81" s="332"/>
      <c r="J81" s="333"/>
      <c r="K81" s="36"/>
      <c r="L81" s="113" t="s">
        <v>1297</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9" t="s">
        <v>12394</v>
      </c>
      <c r="E83" s="330"/>
      <c r="F83" s="57"/>
      <c r="G83" s="331" t="s">
        <v>15807</v>
      </c>
      <c r="H83" s="332"/>
      <c r="I83" s="332"/>
      <c r="J83" s="333"/>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2" t="s">
        <v>488</v>
      </c>
      <c r="E85" s="343"/>
      <c r="F85" s="57"/>
      <c r="G85" s="331"/>
      <c r="H85" s="332"/>
      <c r="I85" s="332"/>
      <c r="J85" s="333"/>
      <c r="K85" s="36"/>
      <c r="L85" s="113" t="s">
        <v>1238</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7"/>
      <c r="H86" s="337"/>
      <c r="I86" s="337"/>
      <c r="J86" s="337"/>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9" t="s">
        <v>488</v>
      </c>
      <c r="E87" s="330"/>
      <c r="F87" s="57"/>
      <c r="G87" s="331"/>
      <c r="H87" s="332"/>
      <c r="I87" s="332"/>
      <c r="J87" s="333"/>
      <c r="K87" s="36"/>
      <c r="L87" s="113" t="s">
        <v>1236</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4"/>
      <c r="H88" s="344"/>
      <c r="I88" s="344"/>
      <c r="J88" s="344"/>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9" t="s">
        <v>489</v>
      </c>
      <c r="E89" s="330"/>
      <c r="F89" s="57"/>
      <c r="G89" s="331"/>
      <c r="H89" s="332"/>
      <c r="I89" s="332"/>
      <c r="J89" s="333"/>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41" t="str">
        <f>IF(OR($D$8="",$I$3=""),"","Click here to check required fields completion")</f>
        <v/>
      </c>
      <c r="C90" s="341"/>
      <c r="D90" s="341"/>
      <c r="E90" s="341"/>
      <c r="F90" s="341"/>
      <c r="G90" s="341"/>
      <c r="H90" s="341"/>
      <c r="I90" s="341"/>
      <c r="J90" s="341"/>
      <c r="K90" s="36"/>
      <c r="L90" s="100"/>
      <c r="P90" s="3"/>
      <c r="Q90" s="3"/>
      <c r="R90" s="3"/>
      <c r="S90" s="3"/>
      <c r="T90" s="3"/>
      <c r="U90" s="3"/>
      <c r="V90" s="3"/>
      <c r="W90" s="3"/>
      <c r="X90" s="3"/>
      <c r="Y90" s="3"/>
      <c r="Z90" s="3"/>
      <c r="AA90" s="3"/>
      <c r="AB90" s="3"/>
      <c r="AC90" s="3"/>
      <c r="AD90" s="3"/>
      <c r="AE90" s="3"/>
      <c r="AF90" s="3"/>
      <c r="AG90" s="3"/>
      <c r="AH90" s="3"/>
    </row>
    <row r="91" spans="1:34" ht="15.5" thickBot="1">
      <c r="A91" s="339" t="str">
        <f ca="1">OFFSET(L!$C$1,MATCH("General"&amp;"Cpy",L!$A:$A,0)-1,SL,,)</f>
        <v>© 2023 Responsible Minerals Initiative. All rights reserved.</v>
      </c>
      <c r="B91" s="340"/>
      <c r="C91" s="340"/>
      <c r="D91" s="340"/>
      <c r="E91" s="340"/>
      <c r="F91" s="340"/>
      <c r="G91" s="340"/>
      <c r="H91" s="340"/>
      <c r="I91" s="340"/>
      <c r="J91" s="340"/>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 hidden="1">
      <c r="B98" s="56" t="s">
        <v>490</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2480</v>
      </c>
      <c r="D100" s="282" t="str">
        <f>IF(AND(OR($D$27="Yes",$D$27=""),OR($D$33="Yes",$D$33="")),"No","")</f>
        <v>No</v>
      </c>
      <c r="E100" s="282" t="str">
        <f>IF(AND(OR($D$26="Yes",$D$26=""),OR($D$32="Yes",$D$32="")),"50% or less","")</f>
        <v/>
      </c>
      <c r="G100" s="282" t="str">
        <f>IF(OR($D$28="Yes",$D$28=""),"Yes","")</f>
        <v>Yes</v>
      </c>
    </row>
    <row r="101" spans="2:7" ht="15" hidden="1">
      <c r="B101" s="236" t="s">
        <v>2481</v>
      </c>
      <c r="D101" s="282" t="str">
        <f>IF(AND(OR($D$27="Yes",$D$27=""),OR($D$33="Yes",$D$33="")),"Unknown","")</f>
        <v>Unknown</v>
      </c>
      <c r="E101" s="282" t="str">
        <f>IF(AND(OR($D$26="Yes",$D$26=""),OR($D$32="Yes",$D$32="")),"None","")</f>
        <v/>
      </c>
      <c r="G101" s="282" t="str">
        <f>IF(OR($D$28="Yes",$D$28=""),"No","")</f>
        <v>No</v>
      </c>
    </row>
    <row r="102" spans="2:7" ht="15" hidden="1">
      <c r="B102" s="236" t="s">
        <v>2482</v>
      </c>
      <c r="D102" s="282" t="str">
        <f>IF(AND(OR($D$28="Yes",$D$28=""),OR($D$34="Yes",$D$34="")),"Yes","")</f>
        <v>Yes</v>
      </c>
      <c r="E102" s="282" t="str">
        <f>IF(AND(OR($D$27="Yes",$D$27=""),OR($D$33="Yes",$D$33="")),"100%","")</f>
        <v>100%</v>
      </c>
      <c r="G102" s="282" t="str">
        <f>IF(OR($D$29="Yes",$D$29=""),"Yes","")</f>
        <v/>
      </c>
    </row>
    <row r="103" spans="2:7" ht="15" hidden="1">
      <c r="B103" s="236" t="s">
        <v>2483</v>
      </c>
      <c r="D103" s="282" t="str">
        <f>IF(AND(OR($D$28="Yes",$D$28=""),OR($D$34="Yes",$D$34="")),"No","")</f>
        <v>No</v>
      </c>
      <c r="E103" s="282" t="str">
        <f>IF(AND(OR($D$27="Yes",$D$27=""),OR($D$33="Yes",$D$33="")),"Greater than 90%","")</f>
        <v>Greater than 90%</v>
      </c>
      <c r="G103" s="282" t="str">
        <f>IF(OR($D$29="Yes",$D$29=""),"No","")</f>
        <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
      </c>
      <c r="E105" s="282" t="str">
        <f>IF(AND(OR($D$27="Yes",$D$27=""),OR($D$33="Yes",$D$33="")),"Greater than 50%","")</f>
        <v>Greater than 50%</v>
      </c>
    </row>
    <row r="106" spans="2:7" ht="15" hidden="1">
      <c r="B106" s="236" t="s">
        <v>12394</v>
      </c>
      <c r="D106" s="282" t="str">
        <f>IF(AND(OR($D$29="Yes",$D$29=""),OR($D$35="Yes",$D$35="")),"No","")</f>
        <v/>
      </c>
      <c r="E106" s="282" t="str">
        <f>IF(AND(OR($D$27="Yes",$D$27=""),OR($D$33="Yes",$D$33="")),"50% or less","")</f>
        <v>50% or less</v>
      </c>
    </row>
    <row r="107" spans="2:7" ht="15" hidden="1">
      <c r="B107" s="236" t="s">
        <v>489</v>
      </c>
      <c r="D107" s="282" t="str">
        <f>IF(AND(OR($D$29="Yes",$D$29=""),OR($D$35="Yes",$D$35="")),"Unknown","")</f>
        <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39:E39"/>
    <mergeCell ref="D49:E49"/>
    <mergeCell ref="G35:J35"/>
    <mergeCell ref="D25:E25"/>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G58:J58"/>
    <mergeCell ref="G59:J59"/>
    <mergeCell ref="D58:E58"/>
    <mergeCell ref="D55:E55"/>
    <mergeCell ref="D53:E53"/>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D28:E28"/>
    <mergeCell ref="A91:J91"/>
    <mergeCell ref="G85:J85"/>
    <mergeCell ref="B90:J90"/>
    <mergeCell ref="D81:E81"/>
    <mergeCell ref="D87:E87"/>
    <mergeCell ref="D85:E85"/>
    <mergeCell ref="D89:E89"/>
    <mergeCell ref="G86:J86"/>
    <mergeCell ref="G87:J87"/>
    <mergeCell ref="G88:J88"/>
    <mergeCell ref="G81:J81"/>
    <mergeCell ref="G41:J41"/>
    <mergeCell ref="D40:E40"/>
    <mergeCell ref="D41:E41"/>
    <mergeCell ref="G50:J50"/>
    <mergeCell ref="D51:E51"/>
    <mergeCell ref="G51:J51"/>
    <mergeCell ref="G40:J40"/>
    <mergeCell ref="D69:E69"/>
    <mergeCell ref="D68:E68"/>
    <mergeCell ref="G62:J62"/>
    <mergeCell ref="D52:E52"/>
    <mergeCell ref="G57:J57"/>
    <mergeCell ref="G77:J77"/>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display="jessica.martin@bourns.com" xr:uid="{93A6FEFC-D8EC-4941-A406-70B938C3C250}"/>
    <hyperlink ref="D20" r:id="rId4" xr:uid="{59F4600C-717D-468A-9183-13593AB080BD}"/>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0" customHeight="1">
      <c r="A5" s="262" t="s">
        <v>654</v>
      </c>
      <c r="B5" s="182" t="str">
        <f ca="1">IF(LEN(A5)=0,"",INDEX('Smelter Look-up'!$A:$A,MATCH($A5,'Smelter Look-up'!$E:$E,0)))</f>
        <v>Gold</v>
      </c>
      <c r="C5" s="186" t="str">
        <f ca="1">IF(LEN(A5)=0,"",INDEX('Smelter Look-up'!$C:$C,MATCH($A5,'Smelter Look-up'!$E:$E,0)))</f>
        <v>Argor-Heraeus S.A.</v>
      </c>
      <c r="D5" s="230"/>
      <c r="E5" s="182" t="str">
        <f ca="1">IF(ISERROR($V5),"",OFFSET('Smelter Look-up'!$D$4,$V5-4,0)&amp;"")</f>
        <v>SWITZERLAND</v>
      </c>
      <c r="F5" s="182" t="str">
        <f ca="1">IF(ISERROR($V5),"",OFFSET('Smelter Look-up'!$E$4,$V5-4,0))</f>
        <v>CID000077</v>
      </c>
      <c r="G5" s="182" t="str">
        <f ca="1">IF(C5=$X$4,IF(ISERROR($V5),"Enter smelter details","RMI"),IF(ISERROR($V5),"",OFFSET('Smelter Look-up'!$F$4,$V5-4,0)))</f>
        <v>RMI</v>
      </c>
      <c r="H5" s="183">
        <f ca="1">IF(ISERROR($V5),"",OFFSET('Smelter Look-up'!$G$4,$V5-4,0))</f>
        <v>0</v>
      </c>
      <c r="I5" s="184" t="str">
        <f ca="1">IF(ISERROR($V5),"",OFFSET('Smelter Look-up'!$H$4,$V5-4,0))</f>
        <v>Mendrisio</v>
      </c>
      <c r="J5" s="184" t="str">
        <f ca="1">IF(ISERROR($V5),"",OFFSET('Smelter Look-up'!$I$4,$V5-4,0))</f>
        <v>Ticino</v>
      </c>
      <c r="K5" s="224"/>
      <c r="L5" s="224"/>
      <c r="M5" s="224"/>
      <c r="N5" s="224"/>
      <c r="O5" s="224"/>
      <c r="P5" s="185"/>
      <c r="Q5" s="225"/>
      <c r="R5" s="182" t="str">
        <f ca="1">IF(ISERROR($V5),"",OFFSET('Smelter Look-up'!$C$4,$V5-4,0)&amp;"")</f>
        <v>Argor-Heraeus S.A.</v>
      </c>
      <c r="S5" s="181" t="str">
        <f t="shared" ref="S5" ca="1" si="0">IF(B5="","",IF(ISERROR(MATCH($E5,CL,0)),"Unknown",INDIRECT("'C'!$A$"&amp;MATCH($E5,CL,0)+1)))</f>
        <v>CH</v>
      </c>
      <c r="T5" s="181" t="str">
        <f ca="1">IF(B5="","",IF(ISERROR(MATCH($J5,SorP!$B$1:$B$6279,0)),"",INDIRECT("'SorP'!$A$"&amp;MATCH($S5&amp;$J5,SorP!C:C,0))))</f>
        <v>CH-TI</v>
      </c>
      <c r="U5" s="201"/>
      <c r="V5" s="226">
        <f ca="1">IF(C5="",NA(),IF(OR(C5="Smelter not listed",C5="Smelter not yet identified"),MATCH($B5&amp;$D5,'Smelter Look-up'!$J:$J,0),MATCH($B5&amp;$C5,'Smelter Look-up'!$J:$J,0)))</f>
        <v>28</v>
      </c>
      <c r="X5" s="227">
        <f t="shared" ref="X5" ca="1" si="1">IF(AND(C5="Smelter not listed",OR(LEN(D5)=0,LEN(E5)=0)),1,0)</f>
        <v>0</v>
      </c>
      <c r="AB5" s="228" t="str">
        <f t="shared" ref="AB5" ca="1" si="2">B5&amp;C5</f>
        <v>GoldArgor-Heraeus S.A.</v>
      </c>
    </row>
    <row r="6" spans="1:34" s="227" customFormat="1" ht="20" customHeight="1">
      <c r="A6" s="262" t="s">
        <v>722</v>
      </c>
      <c r="B6" s="182" t="str">
        <f ca="1">IF(LEN(A6)=0,"",INDEX('Smelter Look-up'!$A:$A,MATCH($A6,'Smelter Look-up'!$E:$E,0)))</f>
        <v>Gold</v>
      </c>
      <c r="C6" s="186" t="str">
        <f ca="1">IF(LEN(A6)=0,"",INDEX('Smelter Look-up'!$C:$C,MATCH($A6,'Smelter Look-up'!$E:$E,0)))</f>
        <v>Royal Canadian Mint</v>
      </c>
      <c r="D6" s="230"/>
      <c r="E6" s="182" t="str">
        <f ca="1">IF(ISERROR($V6),"",OFFSET('Smelter Look-up'!$D$4,$V6-4,0)&amp;"")</f>
        <v>CANADA</v>
      </c>
      <c r="F6" s="182" t="str">
        <f ca="1">IF(ISERROR($V6),"",OFFSET('Smelter Look-up'!$E$4,$V6-4,0))</f>
        <v>CID001534</v>
      </c>
      <c r="G6" s="182" t="str">
        <f ca="1">IF(C6=$X$4,IF(ISERROR($V6),"Enter smelter details","RMI"),IF(ISERROR($V6),"",OFFSET('Smelter Look-up'!$F$4,$V6-4,0)))</f>
        <v>RMI</v>
      </c>
      <c r="H6" s="183">
        <f ca="1">IF(ISERROR($V6),"",OFFSET('Smelter Look-up'!$G$4,$V6-4,0))</f>
        <v>0</v>
      </c>
      <c r="I6" s="184" t="str">
        <f ca="1">IF(ISERROR($V6),"",OFFSET('Smelter Look-up'!$H$4,$V6-4,0))</f>
        <v>Ottawa</v>
      </c>
      <c r="J6" s="184" t="str">
        <f ca="1">IF(ISERROR($V6),"",OFFSET('Smelter Look-up'!$I$4,$V6-4,0))</f>
        <v>Ontario</v>
      </c>
      <c r="K6" s="224"/>
      <c r="L6" s="224"/>
      <c r="M6" s="224"/>
      <c r="N6" s="224"/>
      <c r="O6" s="224"/>
      <c r="P6" s="185"/>
      <c r="Q6" s="225"/>
      <c r="R6" s="182" t="str">
        <f ca="1">IF(ISERROR($V6),"",OFFSET('Smelter Look-up'!$C$4,$V6-4,0)&amp;"")</f>
        <v>Royal Canadian Mint</v>
      </c>
      <c r="S6" s="181" t="str">
        <f t="shared" ref="S6:S37" ca="1" si="3">IF(B6="","",IF(ISERROR(MATCH($E6,CL,0)),"Unknown",INDIRECT("'C'!$A$"&amp;MATCH($E6,CL,0)+1)))</f>
        <v>CA</v>
      </c>
      <c r="T6" s="181" t="str">
        <f ca="1">IF(B6="","",IF(ISERROR(MATCH($J6,SorP!$B$1:$B$6279,0)),"",INDIRECT("'SorP'!$A$"&amp;MATCH($S6&amp;$J6,SorP!C:C,0))))</f>
        <v>CA-ON</v>
      </c>
      <c r="U6" s="201"/>
      <c r="V6" s="226">
        <f ca="1">IF(C6="",NA(),IF(OR(C6="Smelter not listed",C6="Smelter not yet identified"),MATCH($B6&amp;$D6,'Smelter Look-up'!$J:$J,0),MATCH($B6&amp;$C6,'Smelter Look-up'!$J:$J,0)))</f>
        <v>220</v>
      </c>
      <c r="X6" s="227">
        <f t="shared" ref="X6:X37" ca="1" si="4">IF(AND(C6="Smelter not listed",OR(LEN(D6)=0,LEN(E6)=0)),1,0)</f>
        <v>0</v>
      </c>
      <c r="AB6" s="228" t="str">
        <f t="shared" ref="AB6:AB37" ca="1" si="5">B6&amp;C6</f>
        <v>GoldRoyal Canadian Mint</v>
      </c>
    </row>
    <row r="7" spans="1:34" s="227" customFormat="1" ht="20" customHeight="1">
      <c r="A7" s="262" t="s">
        <v>739</v>
      </c>
      <c r="B7" s="182" t="str">
        <f ca="1">IF(LEN(A7)=0,"",INDEX('Smelter Look-up'!$A:$A,MATCH($A7,'Smelter Look-up'!$E:$E,0)))</f>
        <v>Gold</v>
      </c>
      <c r="C7" s="186" t="str">
        <f ca="1">IF(LEN(A7)=0,"",INDEX('Smelter Look-up'!$C:$C,MATCH($A7,'Smelter Look-up'!$E:$E,0)))</f>
        <v>Western Australian Mint (T/a The Perth Mint)</v>
      </c>
      <c r="D7" s="230"/>
      <c r="E7" s="182" t="str">
        <f ca="1">IF(ISERROR($V7),"",OFFSET('Smelter Look-up'!$D$4,$V7-4,0)&amp;"")</f>
        <v>AUSTRALIA</v>
      </c>
      <c r="F7" s="182" t="str">
        <f ca="1">IF(ISERROR($V7),"",OFFSET('Smelter Look-up'!$E$4,$V7-4,0))</f>
        <v>CID002030</v>
      </c>
      <c r="G7" s="182" t="str">
        <f ca="1">IF(C7=$X$4,IF(ISERROR($V7),"Enter smelter details","RMI"),IF(ISERROR($V7),"",OFFSET('Smelter Look-up'!$F$4,$V7-4,0)))</f>
        <v>RMI</v>
      </c>
      <c r="H7" s="183">
        <f ca="1">IF(ISERROR($V7),"",OFFSET('Smelter Look-up'!$G$4,$V7-4,0))</f>
        <v>0</v>
      </c>
      <c r="I7" s="184" t="str">
        <f ca="1">IF(ISERROR($V7),"",OFFSET('Smelter Look-up'!$H$4,$V7-4,0))</f>
        <v>Newburn</v>
      </c>
      <c r="J7" s="184" t="str">
        <f ca="1">IF(ISERROR($V7),"",OFFSET('Smelter Look-up'!$I$4,$V7-4,0))</f>
        <v>Western Australia</v>
      </c>
      <c r="K7" s="224"/>
      <c r="L7" s="224"/>
      <c r="M7" s="224"/>
      <c r="N7" s="224"/>
      <c r="O7" s="224"/>
      <c r="P7" s="185"/>
      <c r="Q7" s="225"/>
      <c r="R7" s="182" t="str">
        <f ca="1">IF(ISERROR($V7),"",OFFSET('Smelter Look-up'!$C$4,$V7-4,0)&amp;"")</f>
        <v>Western Australian Mint (T/a The Perth Mint)</v>
      </c>
      <c r="S7" s="181" t="str">
        <f t="shared" ca="1" si="3"/>
        <v>AU</v>
      </c>
      <c r="T7" s="181" t="str">
        <f ca="1">IF(B7="","",IF(ISERROR(MATCH($J7,SorP!$B$1:$B$6279,0)),"",INDIRECT("'SorP'!$A$"&amp;MATCH($S7&amp;$J7,SorP!C:C,0))))</f>
        <v>AU-WA</v>
      </c>
      <c r="U7" s="201"/>
      <c r="V7" s="226">
        <f ca="1">IF(C7="",NA(),IF(OR(C7="Smelter not listed",C7="Smelter not yet identified"),MATCH($B7&amp;$D7,'Smelter Look-up'!$J:$J,0),MATCH($B7&amp;$C7,'Smelter Look-up'!$J:$J,0)))</f>
        <v>297</v>
      </c>
      <c r="X7" s="227">
        <f t="shared" ca="1" si="4"/>
        <v>0</v>
      </c>
      <c r="AB7" s="228" t="str">
        <f t="shared" ca="1" si="5"/>
        <v>GoldWestern Australian Mint (T/a The Perth Mint)</v>
      </c>
    </row>
    <row r="8" spans="1:34" s="227" customFormat="1" ht="20" customHeight="1">
      <c r="A8" s="262" t="s">
        <v>693</v>
      </c>
      <c r="B8" s="182" t="str">
        <f ca="1">IF(LEN(A8)=0,"",INDEX('Smelter Look-up'!$A:$A,MATCH($A8,'Smelter Look-up'!$E:$E,0)))</f>
        <v>Gold</v>
      </c>
      <c r="C8" s="186" t="str">
        <f ca="1">IF(LEN(A8)=0,"",INDEX('Smelter Look-up'!$C:$C,MATCH($A8,'Smelter Look-up'!$E:$E,0)))</f>
        <v>Kennecott Utah Copper LLC</v>
      </c>
      <c r="D8" s="230"/>
      <c r="E8" s="182" t="str">
        <f ca="1">IF(ISERROR($V8),"",OFFSET('Smelter Look-up'!$D$4,$V8-4,0)&amp;"")</f>
        <v>UNITED STATES OF AMERICA</v>
      </c>
      <c r="F8" s="182" t="str">
        <f ca="1">IF(ISERROR($V8),"",OFFSET('Smelter Look-up'!$E$4,$V8-4,0))</f>
        <v>CID000969</v>
      </c>
      <c r="G8" s="182" t="str">
        <f ca="1">IF(C8=$X$4,IF(ISERROR($V8),"Enter smelter details","RMI"),IF(ISERROR($V8),"",OFFSET('Smelter Look-up'!$F$4,$V8-4,0)))</f>
        <v>RMI</v>
      </c>
      <c r="H8" s="183">
        <f ca="1">IF(ISERROR($V8),"",OFFSET('Smelter Look-up'!$G$4,$V8-4,0))</f>
        <v>0</v>
      </c>
      <c r="I8" s="184" t="str">
        <f ca="1">IF(ISERROR($V8),"",OFFSET('Smelter Look-up'!$H$4,$V8-4,0))</f>
        <v>Magna</v>
      </c>
      <c r="J8" s="184" t="str">
        <f ca="1">IF(ISERROR($V8),"",OFFSET('Smelter Look-up'!$I$4,$V8-4,0))</f>
        <v>Utah</v>
      </c>
      <c r="K8" s="224"/>
      <c r="L8" s="224"/>
      <c r="M8" s="224"/>
      <c r="N8" s="224"/>
      <c r="O8" s="224"/>
      <c r="P8" s="185"/>
      <c r="Q8" s="225"/>
      <c r="R8" s="182" t="str">
        <f ca="1">IF(ISERROR($V8),"",OFFSET('Smelter Look-up'!$C$4,$V8-4,0)&amp;"")</f>
        <v>Kennecott Utah Copper LLC</v>
      </c>
      <c r="S8" s="181" t="str">
        <f t="shared" ca="1" si="3"/>
        <v>US</v>
      </c>
      <c r="T8" s="181" t="str">
        <f ca="1">IF(B8="","",IF(ISERROR(MATCH($J8,SorP!$B$1:$B$6279,0)),"",INDIRECT("'SorP'!$A$"&amp;MATCH($S8&amp;$J8,SorP!C:C,0))))</f>
        <v>US-UT</v>
      </c>
      <c r="U8" s="201"/>
      <c r="V8" s="226">
        <f ca="1">IF(C8="",NA(),IF(OR(C8="Smelter not listed",C8="Smelter not yet identified"),MATCH($B8&amp;$D8,'Smelter Look-up'!$J:$J,0),MATCH($B8&amp;$C8,'Smelter Look-up'!$J:$J,0)))</f>
        <v>137</v>
      </c>
      <c r="X8" s="227">
        <f t="shared" ca="1" si="4"/>
        <v>0</v>
      </c>
      <c r="AB8" s="228" t="str">
        <f t="shared" ca="1" si="5"/>
        <v>GoldKennecott Utah Copper LLC</v>
      </c>
    </row>
    <row r="9" spans="1:34" s="227" customFormat="1" ht="20" customHeight="1">
      <c r="A9" s="262" t="s">
        <v>770</v>
      </c>
      <c r="B9" s="182" t="str">
        <f ca="1">IF(LEN(A9)=0,"",INDEX('Smelter Look-up'!$A:$A,MATCH($A9,'Smelter Look-up'!$E:$E,0)))</f>
        <v>Tin</v>
      </c>
      <c r="C9" s="186" t="str">
        <f ca="1">IF(LEN(A9)=0,"",INDEX('Smelter Look-up'!$C:$C,MATCH($A9,'Smelter Look-up'!$E:$E,0)))</f>
        <v>China Tin Group Co., Ltd.</v>
      </c>
      <c r="D9" s="230"/>
      <c r="E9" s="182" t="str">
        <f ca="1">IF(ISERROR($V9),"",OFFSET('Smelter Look-up'!$D$4,$V9-4,0)&amp;"")</f>
        <v>CHINA</v>
      </c>
      <c r="F9" s="182" t="str">
        <f ca="1">IF(ISERROR($V9),"",OFFSET('Smelter Look-up'!$E$4,$V9-4,0))</f>
        <v>CID001070</v>
      </c>
      <c r="G9" s="182" t="str">
        <f ca="1">IF(C9=$X$4,IF(ISERROR($V9),"Enter smelter details","RMI"),IF(ISERROR($V9),"",OFFSET('Smelter Look-up'!$F$4,$V9-4,0)))</f>
        <v>RMI</v>
      </c>
      <c r="H9" s="183">
        <f ca="1">IF(ISERROR($V9),"",OFFSET('Smelter Look-up'!$G$4,$V9-4,0))</f>
        <v>0</v>
      </c>
      <c r="I9" s="184" t="str">
        <f ca="1">IF(ISERROR($V9),"",OFFSET('Smelter Look-up'!$H$4,$V9-4,0))</f>
        <v>Laibin</v>
      </c>
      <c r="J9" s="184" t="str">
        <f ca="1">IF(ISERROR($V9),"",OFFSET('Smelter Look-up'!$I$4,$V9-4,0))</f>
        <v>Guangxi Zhuangzu Zizhiqu</v>
      </c>
      <c r="K9" s="224"/>
      <c r="L9" s="224"/>
      <c r="M9" s="224"/>
      <c r="N9" s="224"/>
      <c r="O9" s="224"/>
      <c r="P9" s="185"/>
      <c r="Q9" s="225"/>
      <c r="R9" s="182" t="str">
        <f ca="1">IF(ISERROR($V9),"",OFFSET('Smelter Look-up'!$C$4,$V9-4,0)&amp;"")</f>
        <v>China Tin Group Co., Ltd.</v>
      </c>
      <c r="S9" s="181" t="str">
        <f t="shared" ca="1" si="3"/>
        <v>CN</v>
      </c>
      <c r="T9" s="181" t="str">
        <f ca="1">IF(B9="","",IF(ISERROR(MATCH($J9,SorP!$B$1:$B$6279,0)),"",INDIRECT("'SorP'!$A$"&amp;MATCH($S9&amp;$J9,SorP!C:C,0))))</f>
        <v>CN-GX</v>
      </c>
      <c r="U9" s="201"/>
      <c r="V9" s="226">
        <f ca="1">IF(C9="",NA(),IF(OR(C9="Smelter not listed",C9="Smelter not yet identified"),MATCH($B9&amp;$D9,'Smelter Look-up'!$J:$J,0),MATCH($B9&amp;$C9,'Smelter Look-up'!$J:$J,0)))</f>
        <v>403</v>
      </c>
      <c r="X9" s="227">
        <f t="shared" ca="1" si="4"/>
        <v>0</v>
      </c>
      <c r="AB9" s="228" t="str">
        <f t="shared" ca="1" si="5"/>
        <v>TinChina Tin Group Co., Ltd.</v>
      </c>
    </row>
    <row r="10" spans="1:34" s="227" customFormat="1" ht="20" customHeight="1">
      <c r="A10" s="262" t="s">
        <v>764</v>
      </c>
      <c r="B10" s="182" t="str">
        <f ca="1">IF(LEN(A10)=0,"",INDEX('Smelter Look-up'!$A:$A,MATCH($A10,'Smelter Look-up'!$E:$E,0)))</f>
        <v>Tin</v>
      </c>
      <c r="C10" s="186" t="str">
        <f ca="1">IF(LEN(A10)=0,"",INDEX('Smelter Look-up'!$C:$C,MATCH($A10,'Smelter Look-up'!$E:$E,0)))</f>
        <v>EM Vinto</v>
      </c>
      <c r="D10" s="230"/>
      <c r="E10" s="182" t="str">
        <f ca="1">IF(ISERROR($V10),"",OFFSET('Smelter Look-up'!$D$4,$V10-4,0)&amp;"")</f>
        <v>BOLIVIA (PLURINATIONAL STATE OF)</v>
      </c>
      <c r="F10" s="182" t="str">
        <f ca="1">IF(ISERROR($V10),"",OFFSET('Smelter Look-up'!$E$4,$V10-4,0))</f>
        <v>CID000438</v>
      </c>
      <c r="G10" s="182" t="str">
        <f ca="1">IF(C10=$X$4,IF(ISERROR($V10),"Enter smelter details","RMI"),IF(ISERROR($V10),"",OFFSET('Smelter Look-up'!$F$4,$V10-4,0)))</f>
        <v>RMI</v>
      </c>
      <c r="H10" s="183">
        <f ca="1">IF(ISERROR($V10),"",OFFSET('Smelter Look-up'!$G$4,$V10-4,0))</f>
        <v>0</v>
      </c>
      <c r="I10" s="184" t="str">
        <f ca="1">IF(ISERROR($V10),"",OFFSET('Smelter Look-up'!$H$4,$V10-4,0))</f>
        <v>Oruro</v>
      </c>
      <c r="J10" s="184" t="str">
        <f ca="1">IF(ISERROR($V10),"",OFFSET('Smelter Look-up'!$I$4,$V10-4,0))</f>
        <v>Oruro</v>
      </c>
      <c r="K10" s="224"/>
      <c r="L10" s="224"/>
      <c r="M10" s="224"/>
      <c r="N10" s="224"/>
      <c r="O10" s="224"/>
      <c r="P10" s="185"/>
      <c r="Q10" s="225"/>
      <c r="R10" s="182" t="str">
        <f ca="1">IF(ISERROR($V10),"",OFFSET('Smelter Look-up'!$C$4,$V10-4,0)&amp;"")</f>
        <v>EM Vinto</v>
      </c>
      <c r="S10" s="181" t="str">
        <f t="shared" ca="1" si="3"/>
        <v>BO</v>
      </c>
      <c r="T10" s="181" t="str">
        <f ca="1">IF(B10="","",IF(ISERROR(MATCH($J10,SorP!$B$1:$B$6279,0)),"",INDIRECT("'SorP'!$A$"&amp;MATCH($S10&amp;$J10,SorP!C:C,0))))</f>
        <v>BO-O</v>
      </c>
      <c r="U10" s="201"/>
      <c r="V10" s="226">
        <f ca="1">IF(C10="",NA(),IF(OR(C10="Smelter not listed",C10="Smelter not yet identified"),MATCH($B10&amp;$D10,'Smelter Look-up'!$J:$J,0),MATCH($B10&amp;$C10,'Smelter Look-up'!$J:$J,0)))</f>
        <v>421</v>
      </c>
      <c r="X10" s="227">
        <f t="shared" ca="1" si="4"/>
        <v>0</v>
      </c>
      <c r="AB10" s="228" t="str">
        <f t="shared" ca="1" si="5"/>
        <v>TinEM Vinto</v>
      </c>
    </row>
    <row r="11" spans="1:34" s="227" customFormat="1" ht="20" customHeight="1">
      <c r="A11" s="262" t="s">
        <v>766</v>
      </c>
      <c r="B11" s="182" t="str">
        <f ca="1">IF(LEN(A11)=0,"",INDEX('Smelter Look-up'!$A:$A,MATCH($A11,'Smelter Look-up'!$E:$E,0)))</f>
        <v>Tin</v>
      </c>
      <c r="C11" s="186" t="str">
        <f ca="1">IF(LEN(A11)=0,"",INDEX('Smelter Look-up'!$C:$C,MATCH($A11,'Smelter Look-up'!$E:$E,0)))</f>
        <v>Fenix Metals</v>
      </c>
      <c r="D11" s="230"/>
      <c r="E11" s="182" t="str">
        <f ca="1">IF(ISERROR($V11),"",OFFSET('Smelter Look-up'!$D$4,$V11-4,0)&amp;"")</f>
        <v>POLAND</v>
      </c>
      <c r="F11" s="182" t="str">
        <f ca="1">IF(ISERROR($V11),"",OFFSET('Smelter Look-up'!$E$4,$V11-4,0))</f>
        <v>CID000468</v>
      </c>
      <c r="G11" s="182" t="str">
        <f ca="1">IF(C11=$X$4,IF(ISERROR($V11),"Enter smelter details","RMI"),IF(ISERROR($V11),"",OFFSET('Smelter Look-up'!$F$4,$V11-4,0)))</f>
        <v>RMI</v>
      </c>
      <c r="H11" s="183">
        <f ca="1">IF(ISERROR($V11),"",OFFSET('Smelter Look-up'!$G$4,$V11-4,0))</f>
        <v>0</v>
      </c>
      <c r="I11" s="184" t="str">
        <f ca="1">IF(ISERROR($V11),"",OFFSET('Smelter Look-up'!$H$4,$V11-4,0))</f>
        <v>Chmielów</v>
      </c>
      <c r="J11" s="184" t="str">
        <f ca="1">IF(ISERROR($V11),"",OFFSET('Smelter Look-up'!$I$4,$V11-4,0))</f>
        <v>Podkarpackie</v>
      </c>
      <c r="K11" s="224"/>
      <c r="L11" s="224"/>
      <c r="M11" s="224"/>
      <c r="N11" s="224"/>
      <c r="O11" s="224"/>
      <c r="P11" s="185"/>
      <c r="Q11" s="225"/>
      <c r="R11" s="182" t="str">
        <f ca="1">IF(ISERROR($V11),"",OFFSET('Smelter Look-up'!$C$4,$V11-4,0)&amp;"")</f>
        <v>Fenix Metals</v>
      </c>
      <c r="S11" s="181" t="str">
        <f t="shared" ca="1" si="3"/>
        <v>PL</v>
      </c>
      <c r="T11" s="181" t="str">
        <f ca="1">IF(B11="","",IF(ISERROR(MATCH($J11,SorP!$B$1:$B$6279,0)),"",INDIRECT("'SorP'!$A$"&amp;MATCH($S11&amp;$J11,SorP!C:C,0))))</f>
        <v>PL-18</v>
      </c>
      <c r="U11" s="201"/>
      <c r="V11" s="226">
        <f ca="1">IF(C11="",NA(),IF(OR(C11="Smelter not listed",C11="Smelter not yet identified"),MATCH($B11&amp;$D11,'Smelter Look-up'!$J:$J,0),MATCH($B11&amp;$C11,'Smelter Look-up'!$J:$J,0)))</f>
        <v>430</v>
      </c>
      <c r="X11" s="227">
        <f t="shared" ca="1" si="4"/>
        <v>0</v>
      </c>
      <c r="AB11" s="228" t="str">
        <f t="shared" ca="1" si="5"/>
        <v>TinFenix Metals</v>
      </c>
    </row>
    <row r="12" spans="1:34" s="227" customFormat="1" ht="20" customHeight="1">
      <c r="A12" s="262" t="s">
        <v>771</v>
      </c>
      <c r="B12" s="182" t="str">
        <f ca="1">IF(LEN(A12)=0,"",INDEX('Smelter Look-up'!$A:$A,MATCH($A12,'Smelter Look-up'!$E:$E,0)))</f>
        <v>Tin</v>
      </c>
      <c r="C12" s="186" t="str">
        <f ca="1">IF(LEN(A12)=0,"",INDEX('Smelter Look-up'!$C:$C,MATCH($A12,'Smelter Look-up'!$E:$E,0)))</f>
        <v>Malaysia Smelting Corporation (MSC)</v>
      </c>
      <c r="D12" s="230"/>
      <c r="E12" s="182" t="str">
        <f ca="1">IF(ISERROR($V12),"",OFFSET('Smelter Look-up'!$D$4,$V12-4,0)&amp;"")</f>
        <v>MALAYSIA</v>
      </c>
      <c r="F12" s="182" t="str">
        <f ca="1">IF(ISERROR($V12),"",OFFSET('Smelter Look-up'!$E$4,$V12-4,0))</f>
        <v>CID001105</v>
      </c>
      <c r="G12" s="182" t="str">
        <f ca="1">IF(C12=$X$4,IF(ISERROR($V12),"Enter smelter details","RMI"),IF(ISERROR($V12),"",OFFSET('Smelter Look-up'!$F$4,$V12-4,0)))</f>
        <v>RMI</v>
      </c>
      <c r="H12" s="183">
        <f ca="1">IF(ISERROR($V12),"",OFFSET('Smelter Look-up'!$G$4,$V12-4,0))</f>
        <v>0</v>
      </c>
      <c r="I12" s="184" t="str">
        <f ca="1">IF(ISERROR($V12),"",OFFSET('Smelter Look-up'!$H$4,$V12-4,0))</f>
        <v>Butterworth</v>
      </c>
      <c r="J12" s="184" t="str">
        <f ca="1">IF(ISERROR($V12),"",OFFSET('Smelter Look-up'!$I$4,$V12-4,0))</f>
        <v>Pulau Pinang</v>
      </c>
      <c r="K12" s="224"/>
      <c r="L12" s="224"/>
      <c r="M12" s="224"/>
      <c r="N12" s="224"/>
      <c r="O12" s="224"/>
      <c r="P12" s="185"/>
      <c r="Q12" s="225"/>
      <c r="R12" s="182" t="str">
        <f ca="1">IF(ISERROR($V12),"",OFFSET('Smelter Look-up'!$C$4,$V12-4,0)&amp;"")</f>
        <v>Malaysia Smelting Corporation (MSC)</v>
      </c>
      <c r="S12" s="181" t="str">
        <f t="shared" ca="1" si="3"/>
        <v>MY</v>
      </c>
      <c r="T12" s="181" t="str">
        <f ca="1">IF(B12="","",IF(ISERROR(MATCH($J12,SorP!$B$1:$B$6279,0)),"",INDIRECT("'SorP'!$A$"&amp;MATCH($S12&amp;$J12,SorP!C:C,0))))</f>
        <v>MY-07</v>
      </c>
      <c r="U12" s="201"/>
      <c r="V12" s="226">
        <f ca="1">IF(C12="",NA(),IF(OR(C12="Smelter not listed",C12="Smelter not yet identified"),MATCH($B12&amp;$D12,'Smelter Look-up'!$J:$J,0),MATCH($B12&amp;$C12,'Smelter Look-up'!$J:$J,0)))</f>
        <v>458</v>
      </c>
      <c r="X12" s="227">
        <f t="shared" ca="1" si="4"/>
        <v>0</v>
      </c>
      <c r="AB12" s="228" t="str">
        <f t="shared" ca="1" si="5"/>
        <v>TinMalaysia Smelting Corporation (MSC)</v>
      </c>
    </row>
    <row r="13" spans="1:34" s="227" customFormat="1" ht="20" customHeight="1">
      <c r="A13" s="262" t="s">
        <v>1815</v>
      </c>
      <c r="B13" s="182" t="str">
        <f ca="1">IF(LEN(A13)=0,"",INDEX('Smelter Look-up'!$A:$A,MATCH($A13,'Smelter Look-up'!$E:$E,0)))</f>
        <v>Tin</v>
      </c>
      <c r="C13" s="186" t="str">
        <f ca="1">IF(LEN(A13)=0,"",INDEX('Smelter Look-up'!$C:$C,MATCH($A13,'Smelter Look-up'!$E:$E,0)))</f>
        <v>Aurubis Beerse</v>
      </c>
      <c r="D13" s="230"/>
      <c r="E13" s="182" t="str">
        <f ca="1">IF(ISERROR($V13),"",OFFSET('Smelter Look-up'!$D$4,$V13-4,0)&amp;"")</f>
        <v>BELGIUM</v>
      </c>
      <c r="F13" s="182" t="str">
        <f ca="1">IF(ISERROR($V13),"",OFFSET('Smelter Look-up'!$E$4,$V13-4,0))</f>
        <v>CID002773</v>
      </c>
      <c r="G13" s="182" t="str">
        <f ca="1">IF(C13=$X$4,IF(ISERROR($V13),"Enter smelter details","RMI"),IF(ISERROR($V13),"",OFFSET('Smelter Look-up'!$F$4,$V13-4,0)))</f>
        <v>RMI</v>
      </c>
      <c r="H13" s="183">
        <f ca="1">IF(ISERROR($V13),"",OFFSET('Smelter Look-up'!$G$4,$V13-4,0))</f>
        <v>0</v>
      </c>
      <c r="I13" s="184" t="str">
        <f ca="1">IF(ISERROR($V13),"",OFFSET('Smelter Look-up'!$H$4,$V13-4,0))</f>
        <v>Beerse</v>
      </c>
      <c r="J13" s="184" t="str">
        <f ca="1">IF(ISERROR($V13),"",OFFSET('Smelter Look-up'!$I$4,$V13-4,0))</f>
        <v>Antwerpen</v>
      </c>
      <c r="K13" s="224"/>
      <c r="L13" s="224"/>
      <c r="M13" s="224"/>
      <c r="N13" s="224"/>
      <c r="O13" s="224"/>
      <c r="P13" s="185"/>
      <c r="Q13" s="225"/>
      <c r="R13" s="182" t="str">
        <f ca="1">IF(ISERROR($V13),"",OFFSET('Smelter Look-up'!$C$4,$V13-4,0)&amp;"")</f>
        <v>Aurubis Beerse</v>
      </c>
      <c r="S13" s="181" t="str">
        <f t="shared" ca="1" si="3"/>
        <v>BE</v>
      </c>
      <c r="T13" s="181" t="str">
        <f ca="1">IF(B13="","",IF(ISERROR(MATCH($J13,SorP!$B$1:$B$6279,0)),"",INDIRECT("'SorP'!$A$"&amp;MATCH($S13&amp;$J13,SorP!C:C,0))))</f>
        <v>BE-VAN</v>
      </c>
      <c r="U13" s="201"/>
      <c r="V13" s="226">
        <f ca="1">IF(C13="",NA(),IF(OR(C13="Smelter not listed",C13="Smelter not yet identified"),MATCH($B13&amp;$D13,'Smelter Look-up'!$J:$J,0),MATCH($B13&amp;$C13,'Smelter Look-up'!$J:$J,0)))</f>
        <v>394</v>
      </c>
      <c r="X13" s="227">
        <f t="shared" ca="1" si="4"/>
        <v>0</v>
      </c>
      <c r="AB13" s="228" t="str">
        <f t="shared" ca="1" si="5"/>
        <v>TinAurubis Beerse</v>
      </c>
    </row>
    <row r="14" spans="1:34" s="227" customFormat="1" ht="20" customHeight="1">
      <c r="A14" s="262" t="s">
        <v>772</v>
      </c>
      <c r="B14" s="182" t="str">
        <f ca="1">IF(LEN(A14)=0,"",INDEX('Smelter Look-up'!$A:$A,MATCH($A14,'Smelter Look-up'!$E:$E,0)))</f>
        <v>Tin</v>
      </c>
      <c r="C14" s="186" t="str">
        <f ca="1">IF(LEN(A14)=0,"",INDEX('Smelter Look-up'!$C:$C,MATCH($A14,'Smelter Look-up'!$E:$E,0)))</f>
        <v>Mineracao Taboca S.A.</v>
      </c>
      <c r="D14" s="230"/>
      <c r="E14" s="182" t="str">
        <f ca="1">IF(ISERROR($V14),"",OFFSET('Smelter Look-up'!$D$4,$V14-4,0)&amp;"")</f>
        <v>BRAZIL</v>
      </c>
      <c r="F14" s="182" t="str">
        <f ca="1">IF(ISERROR($V14),"",OFFSET('Smelter Look-up'!$E$4,$V14-4,0))</f>
        <v>CID001173</v>
      </c>
      <c r="G14" s="182" t="str">
        <f ca="1">IF(C14=$X$4,IF(ISERROR($V14),"Enter smelter details","RMI"),IF(ISERROR($V14),"",OFFSET('Smelter Look-up'!$F$4,$V14-4,0)))</f>
        <v>RMI</v>
      </c>
      <c r="H14" s="183">
        <f ca="1">IF(ISERROR($V14),"",OFFSET('Smelter Look-up'!$G$4,$V14-4,0))</f>
        <v>0</v>
      </c>
      <c r="I14" s="184" t="str">
        <f ca="1">IF(ISERROR($V14),"",OFFSET('Smelter Look-up'!$H$4,$V14-4,0))</f>
        <v>Bairro Guarapiranga</v>
      </c>
      <c r="J14" s="184" t="str">
        <f ca="1">IF(ISERROR($V14),"",OFFSET('Smelter Look-up'!$I$4,$V14-4,0))</f>
        <v>São Paulo</v>
      </c>
      <c r="K14" s="224"/>
      <c r="L14" s="224"/>
      <c r="M14" s="224"/>
      <c r="N14" s="224"/>
      <c r="O14" s="224"/>
      <c r="P14" s="185"/>
      <c r="Q14" s="225"/>
      <c r="R14" s="182" t="str">
        <f ca="1">IF(ISERROR($V14),"",OFFSET('Smelter Look-up'!$C$4,$V14-4,0)&amp;"")</f>
        <v>Mineracao Taboca S.A.</v>
      </c>
      <c r="S14" s="181" t="str">
        <f t="shared" ca="1" si="3"/>
        <v>BR</v>
      </c>
      <c r="T14" s="181" t="str">
        <f ca="1">IF(B14="","",IF(ISERROR(MATCH($J14,SorP!$B$1:$B$6279,0)),"",INDIRECT("'SorP'!$A$"&amp;MATCH($S14&amp;$J14,SorP!C:C,0))))</f>
        <v>BR-SP</v>
      </c>
      <c r="U14" s="201"/>
      <c r="V14" s="226">
        <f ca="1">IF(C14="",NA(),IF(OR(C14="Smelter not listed",C14="Smelter not yet identified"),MATCH($B14&amp;$D14,'Smelter Look-up'!$J:$J,0),MATCH($B14&amp;$C14,'Smelter Look-up'!$J:$J,0)))</f>
        <v>465</v>
      </c>
      <c r="X14" s="227">
        <f t="shared" ca="1" si="4"/>
        <v>0</v>
      </c>
      <c r="AB14" s="228" t="str">
        <f t="shared" ca="1" si="5"/>
        <v>TinMineracao Taboca S.A.</v>
      </c>
    </row>
    <row r="15" spans="1:34" s="227" customFormat="1" ht="20" customHeight="1">
      <c r="A15" s="262" t="s">
        <v>773</v>
      </c>
      <c r="B15" s="182" t="str">
        <f ca="1">IF(LEN(A15)=0,"",INDEX('Smelter Look-up'!$A:$A,MATCH($A15,'Smelter Look-up'!$E:$E,0)))</f>
        <v>Tin</v>
      </c>
      <c r="C15" s="186" t="str">
        <f ca="1">IF(LEN(A15)=0,"",INDEX('Smelter Look-up'!$C:$C,MATCH($A15,'Smelter Look-up'!$E:$E,0)))</f>
        <v>Minsur</v>
      </c>
      <c r="D15" s="230"/>
      <c r="E15" s="182" t="str">
        <f ca="1">IF(ISERROR($V15),"",OFFSET('Smelter Look-up'!$D$4,$V15-4,0)&amp;"")</f>
        <v>PERU</v>
      </c>
      <c r="F15" s="182" t="str">
        <f ca="1">IF(ISERROR($V15),"",OFFSET('Smelter Look-up'!$E$4,$V15-4,0))</f>
        <v>CID001182</v>
      </c>
      <c r="G15" s="182" t="str">
        <f ca="1">IF(C15=$X$4,IF(ISERROR($V15),"Enter smelter details","RMI"),IF(ISERROR($V15),"",OFFSET('Smelter Look-up'!$F$4,$V15-4,0)))</f>
        <v>RMI</v>
      </c>
      <c r="H15" s="183">
        <f ca="1">IF(ISERROR($V15),"",OFFSET('Smelter Look-up'!$G$4,$V15-4,0))</f>
        <v>0</v>
      </c>
      <c r="I15" s="184" t="str">
        <f ca="1">IF(ISERROR($V15),"",OFFSET('Smelter Look-up'!$H$4,$V15-4,0))</f>
        <v>Paracas</v>
      </c>
      <c r="J15" s="184" t="str">
        <f ca="1">IF(ISERROR($V15),"",OFFSET('Smelter Look-up'!$I$4,$V15-4,0))</f>
        <v>Ika</v>
      </c>
      <c r="K15" s="224"/>
      <c r="L15" s="224"/>
      <c r="M15" s="224"/>
      <c r="N15" s="224"/>
      <c r="O15" s="224"/>
      <c r="P15" s="185"/>
      <c r="Q15" s="225"/>
      <c r="R15" s="182" t="str">
        <f ca="1">IF(ISERROR($V15),"",OFFSET('Smelter Look-up'!$C$4,$V15-4,0)&amp;"")</f>
        <v>Minsur</v>
      </c>
      <c r="S15" s="181" t="str">
        <f t="shared" ca="1" si="3"/>
        <v>PE</v>
      </c>
      <c r="T15" s="181" t="str">
        <f ca="1">IF(B15="","",IF(ISERROR(MATCH($J15,SorP!$B$1:$B$6279,0)),"",INDIRECT("'SorP'!$A$"&amp;MATCH($S15&amp;$J15,SorP!C:C,0))))</f>
        <v>PE-ICA</v>
      </c>
      <c r="U15" s="201"/>
      <c r="V15" s="226">
        <f ca="1">IF(C15="",NA(),IF(OR(C15="Smelter not listed",C15="Smelter not yet identified"),MATCH($B15&amp;$D15,'Smelter Look-up'!$J:$J,0),MATCH($B15&amp;$C15,'Smelter Look-up'!$J:$J,0)))</f>
        <v>470</v>
      </c>
      <c r="X15" s="227">
        <f t="shared" ca="1" si="4"/>
        <v>0</v>
      </c>
      <c r="AB15" s="228" t="str">
        <f t="shared" ca="1" si="5"/>
        <v>TinMinsur</v>
      </c>
    </row>
    <row r="16" spans="1:34" s="227" customFormat="1" ht="20" customHeight="1">
      <c r="A16" s="262" t="s">
        <v>777</v>
      </c>
      <c r="B16" s="182" t="str">
        <f ca="1">IF(LEN(A16)=0,"",INDEX('Smelter Look-up'!$A:$A,MATCH($A16,'Smelter Look-up'!$E:$E,0)))</f>
        <v>Tin</v>
      </c>
      <c r="C16" s="186" t="str">
        <f ca="1">IF(LEN(A16)=0,"",INDEX('Smelter Look-up'!$C:$C,MATCH($A16,'Smelter Look-up'!$E:$E,0)))</f>
        <v>Operaciones Metalurgicas S.A.</v>
      </c>
      <c r="D16" s="230"/>
      <c r="E16" s="182" t="str">
        <f ca="1">IF(ISERROR($V16),"",OFFSET('Smelter Look-up'!$D$4,$V16-4,0)&amp;"")</f>
        <v>BOLIVIA (PLURINATIONAL STATE OF)</v>
      </c>
      <c r="F16" s="182" t="str">
        <f ca="1">IF(ISERROR($V16),"",OFFSET('Smelter Look-up'!$E$4,$V16-4,0))</f>
        <v>CID001337</v>
      </c>
      <c r="G16" s="182" t="str">
        <f ca="1">IF(C16=$X$4,IF(ISERROR($V16),"Enter smelter details","RMI"),IF(ISERROR($V16),"",OFFSET('Smelter Look-up'!$F$4,$V16-4,0)))</f>
        <v>RMI</v>
      </c>
      <c r="H16" s="183">
        <f ca="1">IF(ISERROR($V16),"",OFFSET('Smelter Look-up'!$G$4,$V16-4,0))</f>
        <v>0</v>
      </c>
      <c r="I16" s="184" t="str">
        <f ca="1">IF(ISERROR($V16),"",OFFSET('Smelter Look-up'!$H$4,$V16-4,0))</f>
        <v>Oruro</v>
      </c>
      <c r="J16" s="184" t="str">
        <f ca="1">IF(ISERROR($V16),"",OFFSET('Smelter Look-up'!$I$4,$V16-4,0))</f>
        <v>Oruro</v>
      </c>
      <c r="K16" s="224"/>
      <c r="L16" s="224"/>
      <c r="M16" s="224"/>
      <c r="N16" s="224"/>
      <c r="O16" s="224"/>
      <c r="P16" s="185"/>
      <c r="Q16" s="225"/>
      <c r="R16" s="182" t="str">
        <f ca="1">IF(ISERROR($V16),"",OFFSET('Smelter Look-up'!$C$4,$V16-4,0)&amp;"")</f>
        <v>Operaciones Metalurgicas S.A.</v>
      </c>
      <c r="S16" s="181" t="str">
        <f t="shared" ca="1" si="3"/>
        <v>BO</v>
      </c>
      <c r="T16" s="181" t="str">
        <f ca="1">IF(B16="","",IF(ISERROR(MATCH($J16,SorP!$B$1:$B$6279,0)),"",INDIRECT("'SorP'!$A$"&amp;MATCH($S16&amp;$J16,SorP!C:C,0))))</f>
        <v>BO-O</v>
      </c>
      <c r="U16" s="201"/>
      <c r="V16" s="226">
        <f ca="1">IF(C16="",NA(),IF(OR(C16="Smelter not listed",C16="Smelter not yet identified"),MATCH($B16&amp;$D16,'Smelter Look-up'!$J:$J,0),MATCH($B16&amp;$C16,'Smelter Look-up'!$J:$J,0)))</f>
        <v>482</v>
      </c>
      <c r="X16" s="227">
        <f t="shared" ca="1" si="4"/>
        <v>0</v>
      </c>
      <c r="AB16" s="228" t="str">
        <f t="shared" ca="1" si="5"/>
        <v>TinOperaciones Metalurgicas S.A.</v>
      </c>
    </row>
    <row r="17" spans="1:28" s="227" customFormat="1" ht="20" customHeight="1">
      <c r="A17" s="262" t="s">
        <v>1399</v>
      </c>
      <c r="B17" s="182" t="str">
        <f ca="1">IF(LEN(A17)=0,"",INDEX('Smelter Look-up'!$A:$A,MATCH($A17,'Smelter Look-up'!$E:$E,0)))</f>
        <v>Tin</v>
      </c>
      <c r="C17" s="186" t="str">
        <f ca="1">IF(LEN(A17)=0,"",INDEX('Smelter Look-up'!$C:$C,MATCH($A17,'Smelter Look-up'!$E:$E,0)))</f>
        <v>PT ATD Makmur Mandiri Jaya</v>
      </c>
      <c r="D17" s="230"/>
      <c r="E17" s="182" t="str">
        <f ca="1">IF(ISERROR($V17),"",OFFSET('Smelter Look-up'!$D$4,$V17-4,0)&amp;"")</f>
        <v>INDONESIA</v>
      </c>
      <c r="F17" s="182" t="str">
        <f ca="1">IF(ISERROR($V17),"",OFFSET('Smelter Look-up'!$E$4,$V17-4,0))</f>
        <v>CID002503</v>
      </c>
      <c r="G17" s="182" t="str">
        <f ca="1">IF(C17=$X$4,IF(ISERROR($V17),"Enter smelter details","RMI"),IF(ISERROR($V17),"",OFFSET('Smelter Look-up'!$F$4,$V17-4,0)))</f>
        <v>RMI</v>
      </c>
      <c r="H17" s="183">
        <f ca="1">IF(ISERROR($V17),"",OFFSET('Smelter Look-up'!$G$4,$V17-4,0))</f>
        <v>0</v>
      </c>
      <c r="I17" s="184" t="str">
        <f ca="1">IF(ISERROR($V17),"",OFFSET('Smelter Look-up'!$H$4,$V17-4,0))</f>
        <v>Sungailiat</v>
      </c>
      <c r="J17" s="184" t="str">
        <f ca="1">IF(ISERROR($V17),"",OFFSET('Smelter Look-up'!$I$4,$V17-4,0))</f>
        <v>Kepulauan Bangka Belitung</v>
      </c>
      <c r="K17" s="224"/>
      <c r="L17" s="224"/>
      <c r="M17" s="224"/>
      <c r="N17" s="224"/>
      <c r="O17" s="224"/>
      <c r="P17" s="185"/>
      <c r="Q17" s="225"/>
      <c r="R17" s="182" t="str">
        <f ca="1">IF(ISERROR($V17),"",OFFSET('Smelter Look-up'!$C$4,$V17-4,0)&amp;"")</f>
        <v>PT ATD Makmur Mandiri Jaya</v>
      </c>
      <c r="S17" s="181" t="str">
        <f t="shared" ca="1" si="3"/>
        <v>ID</v>
      </c>
      <c r="T17" s="181" t="str">
        <f ca="1">IF(B17="","",IF(ISERROR(MATCH($J17,SorP!$B$1:$B$6279,0)),"",INDIRECT("'SorP'!$A$"&amp;MATCH($S17&amp;$J17,SorP!C:C,0))))</f>
        <v>ID-BB</v>
      </c>
      <c r="U17" s="201"/>
      <c r="V17" s="226">
        <f ca="1">IF(C17="",NA(),IF(OR(C17="Smelter not listed",C17="Smelter not yet identified"),MATCH($B17&amp;$D17,'Smelter Look-up'!$J:$J,0),MATCH($B17&amp;$C17,'Smelter Look-up'!$J:$J,0)))</f>
        <v>488</v>
      </c>
      <c r="X17" s="227">
        <f t="shared" ca="1" si="4"/>
        <v>0</v>
      </c>
      <c r="AB17" s="228" t="str">
        <f t="shared" ca="1" si="5"/>
        <v>TinPT ATD Makmur Mandiri Jaya</v>
      </c>
    </row>
    <row r="18" spans="1:28" s="227" customFormat="1" ht="20" customHeight="1">
      <c r="A18" s="181" t="s">
        <v>779</v>
      </c>
      <c r="B18" s="182" t="str">
        <f ca="1">IF(LEN(A18)=0,"",INDEX('Smelter Look-up'!$A:$A,MATCH($A18,'Smelter Look-up'!$E:$E,0)))</f>
        <v>Tin</v>
      </c>
      <c r="C18" s="186" t="str">
        <f ca="1">IF(LEN(A18)=0,"",INDEX('Smelter Look-up'!$C:$C,MATCH($A18,'Smelter Look-up'!$E:$E,0)))</f>
        <v>PT Mitra Stania Prima</v>
      </c>
      <c r="D18" s="230"/>
      <c r="E18" s="182" t="str">
        <f ca="1">IF(ISERROR($V18),"",OFFSET('Smelter Look-up'!$D$4,$V18-4,0)&amp;"")</f>
        <v>INDONESIA</v>
      </c>
      <c r="F18" s="182" t="str">
        <f ca="1">IF(ISERROR($V18),"",OFFSET('Smelter Look-up'!$E$4,$V18-4,0))</f>
        <v>CID001453</v>
      </c>
      <c r="G18" s="182" t="str">
        <f ca="1">IF(C18=$X$4,IF(ISERROR($V18),"Enter smelter details","RMI"),IF(ISERROR($V18),"",OFFSET('Smelter Look-up'!$F$4,$V18-4,0)))</f>
        <v>RMI</v>
      </c>
      <c r="H18" s="183">
        <f ca="1">IF(ISERROR($V18),"",OFFSET('Smelter Look-up'!$G$4,$V18-4,0))</f>
        <v>0</v>
      </c>
      <c r="I18" s="184" t="str">
        <f ca="1">IF(ISERROR($V18),"",OFFSET('Smelter Look-up'!$H$4,$V18-4,0))</f>
        <v>Sungailiat</v>
      </c>
      <c r="J18" s="184" t="str">
        <f ca="1">IF(ISERROR($V18),"",OFFSET('Smelter Look-up'!$I$4,$V18-4,0))</f>
        <v>Kepulauan Bangka Belitung</v>
      </c>
      <c r="K18" s="224"/>
      <c r="L18" s="224"/>
      <c r="M18" s="224"/>
      <c r="N18" s="224"/>
      <c r="O18" s="224"/>
      <c r="P18" s="185"/>
      <c r="Q18" s="225"/>
      <c r="R18" s="182" t="str">
        <f ca="1">IF(ISERROR($V18),"",OFFSET('Smelter Look-up'!$C$4,$V18-4,0)&amp;"")</f>
        <v>PT Mitra Stania Prima</v>
      </c>
      <c r="S18" s="181" t="str">
        <f t="shared" ca="1" si="3"/>
        <v>ID</v>
      </c>
      <c r="T18" s="181" t="str">
        <f ca="1">IF(B18="","",IF(ISERROR(MATCH($J18,SorP!$B$1:$B$6279,0)),"",INDIRECT("'SorP'!$A$"&amp;MATCH($S18&amp;$J18,SorP!C:C,0))))</f>
        <v>ID-BB</v>
      </c>
      <c r="U18" s="201"/>
      <c r="V18" s="226">
        <f ca="1">IF(C18="",NA(),IF(OR(C18="Smelter not listed",C18="Smelter not yet identified"),MATCH($B18&amp;$D18,'Smelter Look-up'!$J:$J,0),MATCH($B18&amp;$C18,'Smelter Look-up'!$J:$J,0)))</f>
        <v>500</v>
      </c>
      <c r="X18" s="227">
        <f t="shared" ca="1" si="4"/>
        <v>0</v>
      </c>
      <c r="AB18" s="228" t="str">
        <f t="shared" ca="1" si="5"/>
        <v>TinPT Mitra Stania Prima</v>
      </c>
    </row>
    <row r="19" spans="1:28" s="227" customFormat="1" ht="54">
      <c r="A19" s="181" t="s">
        <v>780</v>
      </c>
      <c r="B19" s="182" t="str">
        <f ca="1">IF(LEN(A19)=0,"",INDEX('Smelter Look-up'!$A:$A,MATCH($A19,'Smelter Look-up'!$E:$E,0)))</f>
        <v>Tin</v>
      </c>
      <c r="C19" s="186" t="str">
        <f ca="1">IF(LEN(A19)=0,"",INDEX('Smelter Look-up'!$C:$C,MATCH($A19,'Smelter Look-up'!$E:$E,0)))</f>
        <v>PT Refined Bangka Tin</v>
      </c>
      <c r="D19" s="230"/>
      <c r="E19" s="182" t="str">
        <f ca="1">IF(ISERROR($V19),"",OFFSET('Smelter Look-up'!$D$4,$V19-4,0)&amp;"")</f>
        <v>INDONESIA</v>
      </c>
      <c r="F19" s="182" t="str">
        <f ca="1">IF(ISERROR($V19),"",OFFSET('Smelter Look-up'!$E$4,$V19-4,0))</f>
        <v>CID001460</v>
      </c>
      <c r="G19" s="182" t="str">
        <f ca="1">IF(C19=$X$4,IF(ISERROR($V19),"Enter smelter details","RMI"),IF(ISERROR($V19),"",OFFSET('Smelter Look-up'!$F$4,$V19-4,0)))</f>
        <v>RMI</v>
      </c>
      <c r="H19" s="183">
        <f ca="1">IF(ISERROR($V19),"",OFFSET('Smelter Look-up'!$G$4,$V19-4,0))</f>
        <v>0</v>
      </c>
      <c r="I19" s="184" t="str">
        <f ca="1">IF(ISERROR($V19),"",OFFSET('Smelter Look-up'!$H$4,$V19-4,0))</f>
        <v>Sungailiat</v>
      </c>
      <c r="J19" s="184" t="str">
        <f ca="1">IF(ISERROR($V19),"",OFFSET('Smelter Look-up'!$I$4,$V19-4,0))</f>
        <v>Kepulauan Bangka Belitung</v>
      </c>
      <c r="K19" s="224"/>
      <c r="L19" s="224"/>
      <c r="M19" s="224"/>
      <c r="N19" s="224"/>
      <c r="O19" s="224"/>
      <c r="P19" s="185"/>
      <c r="Q19" s="225"/>
      <c r="R19" s="182" t="str">
        <f ca="1">IF(ISERROR($V19),"",OFFSET('Smelter Look-up'!$C$4,$V19-4,0)&amp;"")</f>
        <v>PT Refined Bangka Tin</v>
      </c>
      <c r="S19" s="181" t="str">
        <f t="shared" ca="1" si="3"/>
        <v>ID</v>
      </c>
      <c r="T19" s="181" t="str">
        <f ca="1">IF(B19="","",IF(ISERROR(MATCH($J19,SorP!$B$1:$B$6279,0)),"",INDIRECT("'SorP'!$A$"&amp;MATCH($S19&amp;$J19,SorP!C:C,0))))</f>
        <v>ID-BB</v>
      </c>
      <c r="U19" s="201"/>
      <c r="V19" s="226">
        <f ca="1">IF(C19="",NA(),IF(OR(C19="Smelter not listed",C19="Smelter not yet identified"),MATCH($B19&amp;$D19,'Smelter Look-up'!$J:$J,0),MATCH($B19&amp;$C19,'Smelter Look-up'!$J:$J,0)))</f>
        <v>507</v>
      </c>
      <c r="X19" s="227">
        <f t="shared" ca="1" si="4"/>
        <v>0</v>
      </c>
      <c r="AB19" s="228" t="str">
        <f t="shared" ca="1" si="5"/>
        <v>TinPT Refined Bangka Tin</v>
      </c>
    </row>
    <row r="20" spans="1:28" s="227" customFormat="1" ht="54">
      <c r="A20" s="181" t="s">
        <v>800</v>
      </c>
      <c r="B20" s="182" t="str">
        <f ca="1">IF(LEN(A20)=0,"",INDEX('Smelter Look-up'!$A:$A,MATCH($A20,'Smelter Look-up'!$E:$E,0)))</f>
        <v>Tin</v>
      </c>
      <c r="C20" s="186" t="str">
        <f ca="1">IF(LEN(A20)=0,"",INDEX('Smelter Look-up'!$C:$C,MATCH($A20,'Smelter Look-up'!$E:$E,0)))</f>
        <v>PT Timah Tbk Kundur</v>
      </c>
      <c r="D20" s="230"/>
      <c r="E20" s="182" t="str">
        <f ca="1">IF(ISERROR($V20),"",OFFSET('Smelter Look-up'!$D$4,$V20-4,0)&amp;"")</f>
        <v>INDONESIA</v>
      </c>
      <c r="F20" s="182" t="str">
        <f ca="1">IF(ISERROR($V20),"",OFFSET('Smelter Look-up'!$E$4,$V20-4,0))</f>
        <v>CID001477</v>
      </c>
      <c r="G20" s="182" t="str">
        <f ca="1">IF(C20=$X$4,IF(ISERROR($V20),"Enter smelter details","RMI"),IF(ISERROR($V20),"",OFFSET('Smelter Look-up'!$F$4,$V20-4,0)))</f>
        <v>RMI</v>
      </c>
      <c r="H20" s="183">
        <f ca="1">IF(ISERROR($V20),"",OFFSET('Smelter Look-up'!$G$4,$V20-4,0))</f>
        <v>0</v>
      </c>
      <c r="I20" s="184" t="str">
        <f ca="1">IF(ISERROR($V20),"",OFFSET('Smelter Look-up'!$H$4,$V20-4,0))</f>
        <v>Kundur</v>
      </c>
      <c r="J20" s="184" t="str">
        <f ca="1">IF(ISERROR($V20),"",OFFSET('Smelter Look-up'!$I$4,$V20-4,0))</f>
        <v>Riau</v>
      </c>
      <c r="K20" s="224"/>
      <c r="L20" s="224"/>
      <c r="M20" s="224"/>
      <c r="N20" s="224"/>
      <c r="O20" s="224"/>
      <c r="P20" s="185"/>
      <c r="Q20" s="225"/>
      <c r="R20" s="182" t="str">
        <f ca="1">IF(ISERROR($V20),"",OFFSET('Smelter Look-up'!$C$4,$V20-4,0)&amp;"")</f>
        <v>PT Timah Tbk Kundur</v>
      </c>
      <c r="S20" s="181" t="str">
        <f t="shared" ca="1" si="3"/>
        <v>ID</v>
      </c>
      <c r="T20" s="181" t="str">
        <f ca="1">IF(B20="","",IF(ISERROR(MATCH($J20,SorP!$B$1:$B$6279,0)),"",INDIRECT("'SorP'!$A$"&amp;MATCH($S20&amp;$J20,SorP!C:C,0))))</f>
        <v>ID-RI</v>
      </c>
      <c r="U20" s="201"/>
      <c r="V20" s="226">
        <f ca="1">IF(C20="",NA(),IF(OR(C20="Smelter not listed",C20="Smelter not yet identified"),MATCH($B20&amp;$D20,'Smelter Look-up'!$J:$J,0),MATCH($B20&amp;$C20,'Smelter Look-up'!$J:$J,0)))</f>
        <v>513</v>
      </c>
      <c r="X20" s="227">
        <f t="shared" ca="1" si="4"/>
        <v>0</v>
      </c>
      <c r="AB20" s="228" t="str">
        <f t="shared" ca="1" si="5"/>
        <v>TinPT Timah Tbk Kundur</v>
      </c>
    </row>
    <row r="21" spans="1:28" s="227" customFormat="1" ht="54">
      <c r="A21" s="181" t="s">
        <v>781</v>
      </c>
      <c r="B21" s="182" t="str">
        <f ca="1">IF(LEN(A21)=0,"",INDEX('Smelter Look-up'!$A:$A,MATCH($A21,'Smelter Look-up'!$E:$E,0)))</f>
        <v>Tin</v>
      </c>
      <c r="C21" s="186" t="str">
        <f ca="1">IF(LEN(A21)=0,"",INDEX('Smelter Look-up'!$C:$C,MATCH($A21,'Smelter Look-up'!$E:$E,0)))</f>
        <v>PT Timah Tbk Mentok</v>
      </c>
      <c r="D21" s="230"/>
      <c r="E21" s="182" t="str">
        <f ca="1">IF(ISERROR($V21),"",OFFSET('Smelter Look-up'!$D$4,$V21-4,0)&amp;"")</f>
        <v>INDONESIA</v>
      </c>
      <c r="F21" s="182" t="str">
        <f ca="1">IF(ISERROR($V21),"",OFFSET('Smelter Look-up'!$E$4,$V21-4,0))</f>
        <v>CID001482</v>
      </c>
      <c r="G21" s="182" t="str">
        <f ca="1">IF(C21=$X$4,IF(ISERROR($V21),"Enter smelter details","RMI"),IF(ISERROR($V21),"",OFFSET('Smelter Look-up'!$F$4,$V21-4,0)))</f>
        <v>RMI</v>
      </c>
      <c r="H21" s="183">
        <f ca="1">IF(ISERROR($V21),"",OFFSET('Smelter Look-up'!$G$4,$V21-4,0))</f>
        <v>0</v>
      </c>
      <c r="I21" s="184" t="str">
        <f ca="1">IF(ISERROR($V21),"",OFFSET('Smelter Look-up'!$H$4,$V21-4,0))</f>
        <v>Mentok</v>
      </c>
      <c r="J21" s="184" t="str">
        <f ca="1">IF(ISERROR($V21),"",OFFSET('Smelter Look-up'!$I$4,$V21-4,0))</f>
        <v>Kepulauan Bangka Belitung</v>
      </c>
      <c r="K21" s="224"/>
      <c r="L21" s="224"/>
      <c r="M21" s="224"/>
      <c r="N21" s="224"/>
      <c r="O21" s="224"/>
      <c r="P21" s="185"/>
      <c r="Q21" s="225"/>
      <c r="R21" s="182" t="str">
        <f ca="1">IF(ISERROR($V21),"",OFFSET('Smelter Look-up'!$C$4,$V21-4,0)&amp;"")</f>
        <v>PT Timah Tbk Mentok</v>
      </c>
      <c r="S21" s="181" t="str">
        <f t="shared" ca="1" si="3"/>
        <v>ID</v>
      </c>
      <c r="T21" s="181" t="str">
        <f ca="1">IF(B21="","",IF(ISERROR(MATCH($J21,SorP!$B$1:$B$6279,0)),"",INDIRECT("'SorP'!$A$"&amp;MATCH($S21&amp;$J21,SorP!C:C,0))))</f>
        <v>ID-BB</v>
      </c>
      <c r="U21" s="201"/>
      <c r="V21" s="226">
        <f ca="1">IF(C21="",NA(),IF(OR(C21="Smelter not listed",C21="Smelter not yet identified"),MATCH($B21&amp;$D21,'Smelter Look-up'!$J:$J,0),MATCH($B21&amp;$C21,'Smelter Look-up'!$J:$J,0)))</f>
        <v>514</v>
      </c>
      <c r="X21" s="227">
        <f t="shared" ca="1" si="4"/>
        <v>0</v>
      </c>
      <c r="AB21" s="228" t="str">
        <f t="shared" ca="1" si="5"/>
        <v>TinPT Timah Tbk Mentok</v>
      </c>
    </row>
    <row r="22" spans="1:28" s="227" customFormat="1" ht="27">
      <c r="A22" s="181" t="s">
        <v>784</v>
      </c>
      <c r="B22" s="182" t="str">
        <f ca="1">IF(LEN(A22)=0,"",INDEX('Smelter Look-up'!$A:$A,MATCH($A22,'Smelter Look-up'!$E:$E,0)))</f>
        <v>Tin</v>
      </c>
      <c r="C22" s="186" t="str">
        <f ca="1">IF(LEN(A22)=0,"",INDEX('Smelter Look-up'!$C:$C,MATCH($A22,'Smelter Look-up'!$E:$E,0)))</f>
        <v>Thaisarco</v>
      </c>
      <c r="D22" s="230"/>
      <c r="E22" s="182" t="str">
        <f ca="1">IF(ISERROR($V22),"",OFFSET('Smelter Look-up'!$D$4,$V22-4,0)&amp;"")</f>
        <v>THAILAND</v>
      </c>
      <c r="F22" s="182" t="str">
        <f ca="1">IF(ISERROR($V22),"",OFFSET('Smelter Look-up'!$E$4,$V22-4,0))</f>
        <v>CID001898</v>
      </c>
      <c r="G22" s="182" t="str">
        <f ca="1">IF(C22=$X$4,IF(ISERROR($V22),"Enter smelter details","RMI"),IF(ISERROR($V22),"",OFFSET('Smelter Look-up'!$F$4,$V22-4,0)))</f>
        <v>RMI</v>
      </c>
      <c r="H22" s="183">
        <f ca="1">IF(ISERROR($V22),"",OFFSET('Smelter Look-up'!$G$4,$V22-4,0))</f>
        <v>0</v>
      </c>
      <c r="I22" s="184" t="str">
        <f ca="1">IF(ISERROR($V22),"",OFFSET('Smelter Look-up'!$H$4,$V22-4,0))</f>
        <v>Amphur Muang</v>
      </c>
      <c r="J22" s="184" t="str">
        <f ca="1">IF(ISERROR($V22),"",OFFSET('Smelter Look-up'!$I$4,$V22-4,0))</f>
        <v>Phuket</v>
      </c>
      <c r="K22" s="224"/>
      <c r="L22" s="224"/>
      <c r="M22" s="224"/>
      <c r="N22" s="224"/>
      <c r="O22" s="224"/>
      <c r="P22" s="185"/>
      <c r="Q22" s="225"/>
      <c r="R22" s="182" t="str">
        <f ca="1">IF(ISERROR($V22),"",OFFSET('Smelter Look-up'!$C$4,$V22-4,0)&amp;"")</f>
        <v>Thaisarco</v>
      </c>
      <c r="S22" s="181" t="str">
        <f t="shared" ca="1" si="3"/>
        <v>TH</v>
      </c>
      <c r="T22" s="181" t="str">
        <f ca="1">IF(B22="","",IF(ISERROR(MATCH($J22,SorP!$B$1:$B$6279,0)),"",INDIRECT("'SorP'!$A$"&amp;MATCH($S22&amp;$J22,SorP!C:C,0))))</f>
        <v>TH-83</v>
      </c>
      <c r="U22" s="201"/>
      <c r="V22" s="226">
        <f ca="1">IF(C22="",NA(),IF(OR(C22="Smelter not listed",C22="Smelter not yet identified"),MATCH($B22&amp;$D22,'Smelter Look-up'!$J:$J,0),MATCH($B22&amp;$C22,'Smelter Look-up'!$J:$J,0)))</f>
        <v>526</v>
      </c>
      <c r="X22" s="227">
        <f t="shared" ca="1" si="4"/>
        <v>0</v>
      </c>
      <c r="AB22" s="228" t="str">
        <f t="shared" ca="1" si="5"/>
        <v>TinThaisarco</v>
      </c>
    </row>
    <row r="23" spans="1:28" s="227" customFormat="1" ht="27">
      <c r="A23" s="181" t="s">
        <v>763</v>
      </c>
      <c r="B23" s="182" t="str">
        <f ca="1">IF(LEN(A23)=0,"",INDEX('Smelter Look-up'!$A:$A,MATCH($A23,'Smelter Look-up'!$E:$E,0)))</f>
        <v>Tin</v>
      </c>
      <c r="C23" s="186" t="str">
        <f ca="1">IF(LEN(A23)=0,"",INDEX('Smelter Look-up'!$C:$C,MATCH($A23,'Smelter Look-up'!$E:$E,0)))</f>
        <v>Alpha</v>
      </c>
      <c r="D23" s="230"/>
      <c r="E23" s="182" t="str">
        <f ca="1">IF(ISERROR($V23),"",OFFSET('Smelter Look-up'!$D$4,$V23-4,0)&amp;"")</f>
        <v>UNITED STATES OF AMERICA</v>
      </c>
      <c r="F23" s="182" t="str">
        <f ca="1">IF(ISERROR($V23),"",OFFSET('Smelter Look-up'!$E$4,$V23-4,0))</f>
        <v>CID000292</v>
      </c>
      <c r="G23" s="182" t="str">
        <f ca="1">IF(C23=$X$4,IF(ISERROR($V23),"Enter smelter details","RMI"),IF(ISERROR($V23),"",OFFSET('Smelter Look-up'!$F$4,$V23-4,0)))</f>
        <v>RMI</v>
      </c>
      <c r="H23" s="183">
        <f ca="1">IF(ISERROR($V23),"",OFFSET('Smelter Look-up'!$G$4,$V23-4,0))</f>
        <v>0</v>
      </c>
      <c r="I23" s="184" t="str">
        <f ca="1">IF(ISERROR($V23),"",OFFSET('Smelter Look-up'!$H$4,$V23-4,0))</f>
        <v>Altoona</v>
      </c>
      <c r="J23" s="184" t="str">
        <f ca="1">IF(ISERROR($V23),"",OFFSET('Smelter Look-up'!$I$4,$V23-4,0))</f>
        <v>Pennsylvania</v>
      </c>
      <c r="K23" s="224"/>
      <c r="L23" s="224"/>
      <c r="M23" s="224"/>
      <c r="N23" s="224"/>
      <c r="O23" s="224"/>
      <c r="P23" s="185"/>
      <c r="Q23" s="225"/>
      <c r="R23" s="182" t="str">
        <f ca="1">IF(ISERROR($V23),"",OFFSET('Smelter Look-up'!$C$4,$V23-4,0)&amp;"")</f>
        <v>Alpha</v>
      </c>
      <c r="S23" s="181" t="str">
        <f t="shared" ca="1" si="3"/>
        <v>US</v>
      </c>
      <c r="T23" s="181" t="str">
        <f ca="1">IF(B23="","",IF(ISERROR(MATCH($J23,SorP!$B$1:$B$6279,0)),"",INDIRECT("'SorP'!$A$"&amp;MATCH($S23&amp;$J23,SorP!C:C,0))))</f>
        <v>US-PA</v>
      </c>
      <c r="U23" s="201"/>
      <c r="V23" s="226">
        <f ca="1">IF(C23="",NA(),IF(OR(C23="Smelter not listed",C23="Smelter not yet identified"),MATCH($B23&amp;$D23,'Smelter Look-up'!$J:$J,0),MATCH($B23&amp;$C23,'Smelter Look-up'!$J:$J,0)))</f>
        <v>389</v>
      </c>
      <c r="X23" s="227">
        <f t="shared" ca="1" si="4"/>
        <v>0</v>
      </c>
      <c r="AB23" s="228" t="str">
        <f t="shared" ca="1" si="5"/>
        <v>TinAlpha</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3113D76-67C1-4321-86E9-642856D01EA5}"/>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41">
      <c r="A4" s="90" t="str">
        <f ca="1">Declaration!B8</f>
        <v>Company Name (*):</v>
      </c>
      <c r="B4" s="89" t="str">
        <f>Declaration!D8</f>
        <v>BE Services Company,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Scott Brooker</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Scott.Brooker@Bourns.com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626-284-9901</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Bill Heintz</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Bill.Heintz@Bourns.com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45093</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806</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804</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1302</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803</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804</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805</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441</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5</v>
      </c>
      <c r="B56" s="89" t="str">
        <f>Declaration!G77</f>
        <v>http://www.bourns.com/docs/RoHS-Content/conflict_metals_statement.pdf?sfvrsn=11</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1295</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1302</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15157</v>
      </c>
      <c r="B65" s="89"/>
      <c r="C65" s="89" t="str">
        <f t="shared" ca="1" si="13"/>
        <v>Complete</v>
      </c>
      <c r="D65" s="95" t="str">
        <f ca="1">IF(H65=0,"","Click here to provide smelter information")</f>
        <v/>
      </c>
      <c r="E65" s="20" t="s">
        <v>1302</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1853</v>
      </c>
      <c r="B68" s="89"/>
      <c r="C68" s="89" t="str">
        <f t="shared" ca="1" si="13"/>
        <v>Complete</v>
      </c>
      <c r="D68" s="95" t="str">
        <f ca="1">IF(H68=0,"","Click here to provide smelter information")</f>
        <v/>
      </c>
      <c r="E68" s="20" t="s">
        <v>803</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4"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t="s">
        <v>15808</v>
      </c>
      <c r="C6" s="98" t="s">
        <v>15808</v>
      </c>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2023 Responsible Minerals Initiative. All rights reserved.</v>
      </c>
      <c r="C2006" s="396"/>
      <c r="D2006" s="396"/>
      <c r="E2006" s="279"/>
    </row>
    <row r="2007" spans="1:5" ht="14"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1">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51">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0.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0.5">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0.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0.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0.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1">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1">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7.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0.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0.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48.5">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1.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0.5">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91.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55">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6">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6">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0.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8">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08">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08">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1.5">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64.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3">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8.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1.5">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0.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7">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7.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4">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1">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4.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1.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7.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7.5">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1">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2">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89">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6">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0.5">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02.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10.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48.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48.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97">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4.5">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0.5">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7">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7.5">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0.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1">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89">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3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48.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7.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08">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9.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08">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7.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48.5">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08">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0">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56.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1">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2.5">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02.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5.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0.5">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5">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4">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7">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7">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9">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40.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0.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9">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9">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40.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7">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7.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2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9">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0.5">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9">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7">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7">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7">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7">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7">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7">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27">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7">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7">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7">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7">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7">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0.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0.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4">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0.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4">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0.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0.5">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0.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0.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0.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4">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4">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4">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4">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7.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7.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7.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7.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67.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67.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67.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67.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67.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67.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4">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67.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0.5">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4">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4">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4">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0.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0.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0.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0.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4">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4">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4">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4.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0.5">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0.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0.5">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0.5">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0.5">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1">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7.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7.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DE19843-8C34-4CA4-BF97-6EC8AAEF3BC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D14994C-A331-4975-AB58-2B66C767CE9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Jessica Martin</cp:lastModifiedBy>
  <cp:lastPrinted>2015-04-21T20:47:43Z</cp:lastPrinted>
  <dcterms:created xsi:type="dcterms:W3CDTF">2010-06-21T21:00:23Z</dcterms:created>
  <dcterms:modified xsi:type="dcterms:W3CDTF">2023-06-16T21:00:12Z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