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8B3C684B-5E14-C048-9814-A275D4CF205D}"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940" yWindow="500" windowWidth="23260" windowHeight="1258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6" i="5"/>
  <c r="X6" i="5" s="1"/>
  <c r="E7" i="5"/>
  <c r="X7" i="5" s="1"/>
  <c r="E8" i="5"/>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I4" i="6"/>
  <c r="J4" i="6"/>
  <c r="I5" i="6"/>
  <c r="J5" i="6"/>
  <c r="I6" i="6"/>
  <c r="J6" i="6"/>
  <c r="I7" i="6"/>
  <c r="J7" i="6"/>
  <c r="I8" i="6"/>
  <c r="C8" i="6" s="1"/>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s="1"/>
  <c r="B6" i="5"/>
  <c r="C6" i="5"/>
  <c r="V6" i="5"/>
  <c r="AB6" i="5"/>
  <c r="B15" i="6"/>
  <c r="B20" i="6"/>
  <c r="F23" i="6"/>
  <c r="B16" i="6"/>
  <c r="F24"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71" i="4" s="1"/>
  <c r="A49" i="6" s="1"/>
  <c r="P37" i="4"/>
  <c r="Q37" i="4" s="1"/>
  <c r="P26" i="4"/>
  <c r="B26" i="4" s="1"/>
  <c r="A15" i="6" s="1"/>
  <c r="B2500" i="5"/>
  <c r="C2500" i="5"/>
  <c r="AB2500" i="5"/>
  <c r="V2500" i="5"/>
  <c r="T2500" i="5"/>
  <c r="S2500" i="5"/>
  <c r="R2500" i="5"/>
  <c r="J2500" i="5"/>
  <c r="I2500" i="5"/>
  <c r="H2500" i="5"/>
  <c r="G2500" i="5"/>
  <c r="F2500" i="5"/>
  <c r="B53" i="6"/>
  <c r="B52" i="6"/>
  <c r="P27" i="4"/>
  <c r="G53" i="6"/>
  <c r="G52" i="6"/>
  <c r="B57" i="6"/>
  <c r="G57" i="6" s="1"/>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s="1"/>
  <c r="B54" i="6"/>
  <c r="G54" i="6"/>
  <c r="B49" i="6"/>
  <c r="G49" i="6"/>
  <c r="B46" i="6"/>
  <c r="G46" i="6"/>
  <c r="B45" i="6"/>
  <c r="G45" i="6"/>
  <c r="B44" i="6"/>
  <c r="G44" i="6"/>
  <c r="B43" i="6"/>
  <c r="G43" i="6"/>
  <c r="B41" i="6"/>
  <c r="G41" i="6"/>
  <c r="B40" i="6"/>
  <c r="G40" i="6"/>
  <c r="B39" i="6"/>
  <c r="G39" i="6"/>
  <c r="B38" i="6"/>
  <c r="G38" i="6" s="1"/>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c r="H12" i="6"/>
  <c r="B11" i="6"/>
  <c r="G11" i="6" s="1"/>
  <c r="H11" i="6" s="1"/>
  <c r="B10" i="6"/>
  <c r="G10" i="6"/>
  <c r="H10" i="6"/>
  <c r="D10" i="6" s="1"/>
  <c r="B9" i="6"/>
  <c r="G9" i="6" s="1"/>
  <c r="H9" i="6" s="1"/>
  <c r="B8" i="6"/>
  <c r="G8" i="6"/>
  <c r="H8" i="6"/>
  <c r="D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H21" i="6" s="1"/>
  <c r="F20" i="6"/>
  <c r="H20" i="6" s="1"/>
  <c r="D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A26" i="6" s="1"/>
  <c r="D3" i="6"/>
  <c r="B19"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3" i="6"/>
  <c r="D23" i="6" s="1"/>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D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33" i="6"/>
  <c r="H33" i="6"/>
  <c r="D33" i="6" s="1"/>
  <c r="F60" i="6"/>
  <c r="F28" i="6"/>
  <c r="H28" i="6"/>
  <c r="D28" i="6" s="1"/>
  <c r="F43" i="6"/>
  <c r="H43" i="6"/>
  <c r="D43" i="6" s="1"/>
  <c r="F38" i="6"/>
  <c r="B2" i="6"/>
  <c r="C5" i="5" l="1"/>
  <c r="F64" i="6" s="1"/>
  <c r="C64" i="6" s="1"/>
  <c r="H38" i="6"/>
  <c r="B43" i="4"/>
  <c r="A27" i="6" s="1"/>
  <c r="B37" i="4"/>
  <c r="A22" i="6" s="1"/>
  <c r="C43" i="6"/>
  <c r="C38" i="6"/>
  <c r="C15" i="6"/>
  <c r="C6" i="6"/>
  <c r="C12" i="6"/>
  <c r="F39" i="6"/>
  <c r="H39" i="6" s="1"/>
  <c r="F48" i="6"/>
  <c r="F49" i="6" s="1"/>
  <c r="F53" i="6"/>
  <c r="H53" i="6" s="1"/>
  <c r="D53" i="6" s="1"/>
  <c r="H24" i="6"/>
  <c r="F44" i="6"/>
  <c r="H44" i="6" s="1"/>
  <c r="F61" i="6"/>
  <c r="F34" i="6"/>
  <c r="H34" i="6" s="1"/>
  <c r="C16" i="6"/>
  <c r="K61" i="6"/>
  <c r="D16" i="6"/>
  <c r="C21" i="6"/>
  <c r="D21" i="6"/>
  <c r="B49" i="4"/>
  <c r="A32" i="6" s="1"/>
  <c r="B55" i="4"/>
  <c r="A37" i="6" s="1"/>
  <c r="B61" i="4"/>
  <c r="A42" i="6" s="1"/>
  <c r="B79" i="4"/>
  <c r="A55" i="6" s="1"/>
  <c r="D38" i="6"/>
  <c r="K60" i="6"/>
  <c r="C33" i="6"/>
  <c r="C28" i="6"/>
  <c r="C23" i="6"/>
  <c r="C20" i="6"/>
  <c r="D13" i="6"/>
  <c r="C13" i="6"/>
  <c r="D55" i="4"/>
  <c r="C7" i="6"/>
  <c r="D7" i="6"/>
  <c r="C11" i="6"/>
  <c r="D11" i="6"/>
  <c r="D9" i="6"/>
  <c r="C9" i="6"/>
  <c r="D12" i="6"/>
  <c r="C10" i="6"/>
  <c r="H59" i="6"/>
  <c r="D59" i="6" s="1"/>
  <c r="A24" i="6"/>
  <c r="B63" i="4"/>
  <c r="A44" i="6" s="1"/>
  <c r="D4" i="6"/>
  <c r="C4" i="6"/>
  <c r="B75" i="4"/>
  <c r="A53" i="6" s="1"/>
  <c r="B57" i="4"/>
  <c r="A39" i="6" s="1"/>
  <c r="B65" i="4"/>
  <c r="A46" i="6" s="1"/>
  <c r="B53" i="4"/>
  <c r="A36" i="6" s="1"/>
  <c r="B58" i="4"/>
  <c r="A40" i="6" s="1"/>
  <c r="B47" i="4"/>
  <c r="A31" i="6" s="1"/>
  <c r="D49" i="4"/>
  <c r="D61" i="4"/>
  <c r="G61" i="4"/>
  <c r="G37" i="4"/>
  <c r="G55" i="4"/>
  <c r="B56" i="4"/>
  <c r="A38" i="6" s="1"/>
  <c r="D68" i="4"/>
  <c r="B59" i="4"/>
  <c r="A41" i="6" s="1"/>
  <c r="B46" i="4"/>
  <c r="A30" i="6" s="1"/>
  <c r="G31" i="4"/>
  <c r="X8" i="5"/>
  <c r="G68" i="4"/>
  <c r="G49" i="4"/>
  <c r="D31" i="4"/>
  <c r="B62" i="4"/>
  <c r="A43" i="6" s="1"/>
  <c r="A23" i="6"/>
  <c r="A25" i="6"/>
  <c r="B64" i="4"/>
  <c r="A45" i="6" s="1"/>
  <c r="B50" i="4"/>
  <c r="A33" i="6" s="1"/>
  <c r="D37" i="4"/>
  <c r="B74" i="4"/>
  <c r="A52" i="6" s="1"/>
  <c r="V5" i="5" l="1"/>
  <c r="G5" i="5" s="1"/>
  <c r="AB5" i="5"/>
  <c r="C53" i="6"/>
  <c r="D39" i="6"/>
  <c r="C39" i="6"/>
  <c r="D34" i="6"/>
  <c r="C34" i="6"/>
  <c r="D44" i="6"/>
  <c r="C44" i="6"/>
  <c r="C24" i="6"/>
  <c r="D24" i="6"/>
  <c r="F54" i="6"/>
  <c r="H54" i="6" s="1"/>
  <c r="H48" i="6"/>
  <c r="F55" i="6"/>
  <c r="H55" i="6" s="1"/>
  <c r="F58" i="6"/>
  <c r="H58" i="6" s="1"/>
  <c r="F57" i="6"/>
  <c r="H57" i="6" s="1"/>
  <c r="F52" i="6"/>
  <c r="H52" i="6" s="1"/>
  <c r="F50" i="6"/>
  <c r="H50" i="6" s="1"/>
  <c r="H49" i="6"/>
  <c r="C59" i="6"/>
  <c r="G60" i="6" l="1"/>
  <c r="H60" i="6" s="1"/>
  <c r="G61" i="6"/>
  <c r="H61" i="6" s="1"/>
  <c r="I5" i="5"/>
  <c r="R5" i="5"/>
  <c r="J5" i="5"/>
  <c r="F5" i="5"/>
  <c r="E5" i="5"/>
  <c r="H5" i="5"/>
  <c r="C52" i="6"/>
  <c r="D52" i="6"/>
  <c r="C57" i="6"/>
  <c r="D57" i="6"/>
  <c r="C58" i="6"/>
  <c r="D58" i="6"/>
  <c r="D55" i="6"/>
  <c r="C55" i="6"/>
  <c r="D48" i="6"/>
  <c r="C48" i="6"/>
  <c r="D54" i="6"/>
  <c r="C54" i="6"/>
  <c r="C49" i="6"/>
  <c r="D49" i="6"/>
  <c r="D50" i="6"/>
  <c r="C50" i="6"/>
  <c r="T5" i="5"/>
  <c r="X5" i="5" l="1"/>
  <c r="G64" i="6" a="1"/>
  <c r="G64" i="6" s="1"/>
  <c r="H64" i="6" s="1"/>
  <c r="H65" i="6" s="1"/>
  <c r="D2" i="6" s="1"/>
  <c r="D61" i="6"/>
  <c r="C61" i="6"/>
  <c r="D60" i="6"/>
  <c r="C60" i="6"/>
  <c r="S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<sst xmlns="http://schemas.openxmlformats.org/spreadsheetml/2006/main" count="15108" uniqueCount="12833">
  <si>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</si>
  <si>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</si>
  <si>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</si>
  <si>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</si>
  <si>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</si>
  <si>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</si>
  <si>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</si>
  <si>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</si>
  <si>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</si>
  <si>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</si>
  <si>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</si>
  <si>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</si>
  <si>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</si>
  <si>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</si>
  <si>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</si>
  <si>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</si>
  <si>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</si>
  <si>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</si>
  <si>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</si>
  <si>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</si>
  <si>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</si>
  <si>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</si>
  <si>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</si>
  <si>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</si>
  <si>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</si>
  <si>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</si>
  <si>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</si>
  <si>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</si>
  <si>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</si>
  <si>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</si>
  <si>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</si>
  <si>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</si>
  <si>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</si>
  <si>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</si>
  <si>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</si>
  <si>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</si>
  <si>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</si>
  <si>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</si>
  <si>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</si>
  <si>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</si>
  <si>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</si>
  <si>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</si>
  <si>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</si>
  <si>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</si>
  <si>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</si>
  <si>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</si>
  <si>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</si>
  <si>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</si>
  <si>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</si>
  <si>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</si>
  <si>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</si>
  <si>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</si>
  <si>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</si>
  <si>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</si>
  <si>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</si>
  <si>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</si>
  <si>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</si>
  <si>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</si>
  <si>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</si>
  <si>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</si>
  <si>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</si>
  <si>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</si>
  <si>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</si>
  <si>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</si>
  <si>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</si>
  <si>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</si>
  <si>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</si>
  <si>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</si>
  <si>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</si>
  <si>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</si>
  <si>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</si>
  <si>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</si>
  <si>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</si>
  <si>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</si>
  <si>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</si>
  <si>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</si>
  <si>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</si>
  <si>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</si>
  <si>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</si>
  <si>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</si>
  <si>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</si>
  <si>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</si>
  <si>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</si>
  <si>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</si>
  <si>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</si>
  <si>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</si>
  <si>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</si>
  <si>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</si>
  <si>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</si>
  <si>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</si>
  <si>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</si>
  <si>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</si>
  <si>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</si>
  <si>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</si>
  <si>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</si>
  <si>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</si>
  <si>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</si>
  <si>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</si>
  <si>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</si>
  <si>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</si>
  <si>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</si>
  <si>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</si>
  <si>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</si>
  <si>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</si>
  <si>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</si>
  <si>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</si>
  <si>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</si>
  <si>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</si>
  <si>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</si>
  <si>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</si>
  <si>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</si>
  <si>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</si>
  <si>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</si>
  <si>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</si>
  <si>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</si>
  <si>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</si>
  <si>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</si>
  <si>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</si>
  <si>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</si>
  <si>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</si>
  <si>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</si>
  <si>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</si>
  <si>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</si>
  <si>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</si>
  <si>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</si>
  <si>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</si>
  <si>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</si>
  <si>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</si>
  <si>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</si>
  <si>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</si>
  <si>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</si>
  <si>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</si>
  <si>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</si>
  <si>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</si>
  <si>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</si>
  <si>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</si>
  <si>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</si>
  <si>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</si>
  <si>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</si>
  <si>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</si>
  <si>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</si>
  <si>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</si>
  <si>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</si>
  <si>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</si>
  <si>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</si>
  <si>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</si>
  <si>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</si>
  <si>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</si>
  <si>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</si>
  <si>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</si>
  <si>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</si>
  <si>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</si>
  <si>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</si>
  <si>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</si>
  <si>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</si>
  <si>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</si>
  <si>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</si>
  <si>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</si>
  <si>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</si>
  <si>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</si>
  <si>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</si>
  <si>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</si>
  <si>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</si>
  <si>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</si>
  <si>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</si>
  <si>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</si>
  <si>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</si>
  <si>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</si>
  <si>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</si>
  <si>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</si>
  <si>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</si>
  <si>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</si>
  <si>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</si>
  <si>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</si>
  <si>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</si>
  <si>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</si>
  <si>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</si>
  <si>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</si>
  <si>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</si>
  <si>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</si>
  <si>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</si>
  <si>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</si>
  <si>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</si>
  <si>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</si>
  <si>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</si>
  <si>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</si>
  <si>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</si>
  <si>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</si>
  <si>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</si>
  <si>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</si>
  <si>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</si>
  <si>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</si>
  <si>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</si>
  <si>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</si>
  <si>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</si>
  <si>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</si>
  <si>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</si>
  <si>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</si>
  <si>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</si>
  <si>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</si>
  <si>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</si>
  <si>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</si>
  <si>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</si>
  <si>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</si>
  <si>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</si>
  <si>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</si>
  <si>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</si>
  <si>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</si>
  <si>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</si>
  <si>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</si>
  <si>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</si>
  <si>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</si>
  <si>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</si>
  <si>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</si>
  <si>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</si>
  <si>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</si>
  <si>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</si>
  <si>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</si>
  <si>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</si>
  <si>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</si>
  <si>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</si>
  <si>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</si>
  <si>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</si>
  <si>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</si>
  <si>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</si>
  <si>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</si>
  <si>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</si>
  <si>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</si>
  <si>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</si>
  <si>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</si>
  <si>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</si>
  <si>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</si>
  <si>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</si>
  <si>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</si>
  <si>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</si>
  <si>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</si>
  <si>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</si>
  <si>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</si>
  <si>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</si>
  <si>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</si>
  <si>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</si>
  <si>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</si>
  <si>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</si>
  <si>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</si>
  <si>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</si>
  <si>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</si>
  <si>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</si>
  <si>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</si>
  <si>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</si>
  <si>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</si>
  <si>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</si>
  <si>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</si>
  <si>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</si>
  <si>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</si>
  <si>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</si>
  <si>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</si>
  <si>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</si>
  <si>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</si>
  <si>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</si>
  <si>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</si>
  <si>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</si>
  <si>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</si>
  <si>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</si>
  <si>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</si>
  <si>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</si>
  <si>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</si>
  <si>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</si>
  <si>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</si>
  <si>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</si>
  <si>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</si>
  <si>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</si>
  <si>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</si>
  <si>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</si>
  <si>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</si>
  <si>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</si>
  <si>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</si>
  <si>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</si>
  <si>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</si>
  <si>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</si>
  <si>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</si>
  <si>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</si>
  <si>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</si>
  <si>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</si>
  <si>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</si>
  <si>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</si>
  <si>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</si>
  <si>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</si>
  <si>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</si>
  <si>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</si>
  <si>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</si>
  <si>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</si>
  <si>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</si>
  <si>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</si>
  <si>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</si>
  <si>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</si>
  <si>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</si>
  <si>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</si>
  <si>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</si>
  <si>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</si>
  <si>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</si>
  <si>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</si>
  <si>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</si>
  <si>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</si>
  <si>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</si>
  <si>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</si>
  <si>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</si>
  <si>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</si>
  <si>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</si>
  <si>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</si>
  <si>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</si>
  <si>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</si>
  <si>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</si>
  <si>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</si>
  <si>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</si>
  <si>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</si>
  <si>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</si>
  <si>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</si>
  <si>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</si>
  <si>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</si>
  <si>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</si>
  <si>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</si>
  <si>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</si>
  <si>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</si>
  <si>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</si>
  <si>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</si>
  <si>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</si>
  <si>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</si>
  <si>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</si>
  <si>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</si>
  <si>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</si>
  <si>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</si>
  <si>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</si>
  <si>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</si>
  <si>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</si>
  <si>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</si>
  <si>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</si>
  <si>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</si>
  <si>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</si>
  <si>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</si>
  <si>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</si>
  <si>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</si>
  <si>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</si>
  <si>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</si>
  <si>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</si>
  <si>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</si>
  <si>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</si>
  <si>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</si>
  <si>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</si>
  <si>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</si>
  <si>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</si>
  <si>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</si>
  <si>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</si>
  <si>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</si>
  <si>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</si>
  <si>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</si>
  <si>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</si>
  <si>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</si>
  <si>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</si>
  <si>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</si>
  <si>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</si>
  <si>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</si>
  <si>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</si>
  <si>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</si>
  <si>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</si>
  <si>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</si>
  <si>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</si>
  <si>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</si>
  <si>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</si>
  <si>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</si>
  <si>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</si>
  <si>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</si>
  <si>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</si>
  <si>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</si>
  <si>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</si>
  <si>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</si>
  <si>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</si>
  <si>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</si>
  <si>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</si>
  <si>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</si>
  <si>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</si>
  <si>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</si>
  <si>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</si>
  <si>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</si>
  <si>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</si>
  <si>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</si>
  <si>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</si>
  <si>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</si>
  <si>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</si>
  <si>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</si>
  <si>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</si>
  <si>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</si>
  <si>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</si>
  <si>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</si>
  <si>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</si>
  <si>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</si>
  <si>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</si>
  <si>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</si>
  <si>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</si>
  <si>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</si>
  <si>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</si>
  <si>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</si>
  <si>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</si>
  <si>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</si>
  <si>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</si>
  <si>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</si>
  <si>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</si>
  <si>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</si>
  <si>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</si>
  <si>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</si>
  <si>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</si>
  <si>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</si>
  <si>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</si>
  <si>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</si>
  <si>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</si>
  <si>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</si>
  <si>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</si>
  <si>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</si>
  <si>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</si>
  <si>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</si>
  <si>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</si>
  <si>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</si>
  <si>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</si>
  <si>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</si>
  <si>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</si>
  <si>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</si>
  <si>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</si>
  <si>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</si>
  <si>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</si>
  <si>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</si>
  <si>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</si>
  <si>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</si>
  <si>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</si>
  <si>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</si>
  <si>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</si>
  <si>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</si>
  <si>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</si>
  <si>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</si>
  <si>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</si>
  <si>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</si>
  <si>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</si>
  <si>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</si>
  <si>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</si>
  <si>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</si>
  <si>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</si>
  <si>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</si>
  <si>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</si>
  <si>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</si>
  <si>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</si>
  <si>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</si>
  <si>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</si>
  <si>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</si>
  <si>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</si>
  <si>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</si>
  <si>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</si>
  <si>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</si>
  <si>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</si>
  <si>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</si>
  <si>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</si>
  <si>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</si>
  <si>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</si>
  <si>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</si>
  <si>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</si>
  <si>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</si>
  <si>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</si>
  <si>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</si>
  <si>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</si>
  <si>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</si>
  <si>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</si>
  <si>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</si>
  <si>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</si>
  <si>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</si>
  <si>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</si>
  <si>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</si>
  <si>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</si>
  <si>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</si>
  <si>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</si>
  <si>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</si>
  <si>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</si>
  <si>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</si>
  <si>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</si>
  <si>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</si>
  <si>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</si>
  <si>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</si>
  <si>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</si>
  <si>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</si>
  <si>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</si>
  <si>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</si>
  <si>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</si>
  <si>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</si>
  <si>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</si>
  <si>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</si>
  <si>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</si>
  <si>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</si>
  <si>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</si>
  <si>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</si>
  <si>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</si>
  <si>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</si>
  <si>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</si>
  <si>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</si>
  <si>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</si>
  <si>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</si>
  <si>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</si>
  <si>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</si>
  <si>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</si>
  <si>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</si>
  <si>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</si>
  <si>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</si>
  <si>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</si>
  <si>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</si>
  <si>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</si>
  <si>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</si>
  <si>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</si>
  <si>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</si>
  <si>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</si>
  <si>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</si>
  <si>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</si>
  <si>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</si>
  <si>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</si>
  <si>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</si>
  <si>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</si>
  <si>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</si>
  <si>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</si>
  <si>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</si>
  <si>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</si>
  <si>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</si>
  <si>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</si>
  <si>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</si>
  <si>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</si>
  <si>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</si>
  <si>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</si>
  <si>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</si>
  <si>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</si>
  <si>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</si>
  <si>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</si>
  <si>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</si>
  <si>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</si>
  <si>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</si>
  <si>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</si>
  <si>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</si>
  <si>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</si>
  <si>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</si>
  <si>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</si>
  <si>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</si>
  <si>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</si>
  <si>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</si>
  <si>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</si>
  <si>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</si>
  <si>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</si>
  <si>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</si>
  <si>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</si>
  <si>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</si>
  <si>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</si>
  <si>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</si>
  <si>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</si>
  <si>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</si>
  <si>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</si>
  <si>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</si>
  <si>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</si>
  <si>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</si>
  <si>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</si>
  <si>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</si>
  <si>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</si>
  <si>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</si>
  <si>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</si>
  <si>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</si>
  <si>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</si>
  <si>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</si>
  <si>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</si>
  <si>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</si>
  <si>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</si>
  <si>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</si>
  <si>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</si>
  <si>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</si>
  <si>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</si>
  <si>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</si>
  <si>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</si>
  <si>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</si>
  <si>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</si>
  <si>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</si>
  <si>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</si>
  <si>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</si>
  <si>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</si>
  <si>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</si>
  <si>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</si>
  <si>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</si>
  <si>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</si>
  <si>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</si>
  <si>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</si>
  <si>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</si>
  <si>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</si>
  <si>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</si>
  <si>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</si>
  <si>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</si>
  <si>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</si>
  <si>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</si>
  <si>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</si>
  <si>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</si>
  <si>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</si>
  <si>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</si>
  <si>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</si>
  <si>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</si>
  <si>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</si>
  <si>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</si>
  <si>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</si>
  <si>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</si>
  <si>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</si>
  <si>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</si>
  <si>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</si>
  <si>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</si>
  <si>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</si>
  <si>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</si>
  <si>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</si>
  <si>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</si>
  <si>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</si>
  <si>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</si>
  <si>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</si>
  <si>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</si>
  <si>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</si>
  <si>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</si>
  <si>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</si>
  <si>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</si>
  <si>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</si>
  <si>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</si>
  <si>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</si>
  <si>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</si>
  <si>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</si>
  <si>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</si>
  <si>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</si>
  <si>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</si>
  <si>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</si>
  <si>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</si>
  <si>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</si>
  <si>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</si>
  <si>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</si>
  <si>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</si>
  <si>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</si>
  <si>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</si>
  <si>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</si>
  <si>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</si>
  <si>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</si>
  <si>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</si>
  <si>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</si>
  <si>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</si>
  <si>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</si>
  <si>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</si>
  <si>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</si>
  <si>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</si>
  <si>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</si>
  <si>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</si>
  <si>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</si>
  <si>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</si>
  <si>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</si>
  <si>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</si>
  <si>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</si>
  <si>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</si>
  <si>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</si>
  <si>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</si>
  <si>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</si>
  <si>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</si>
  <si>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</si>
  <si>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</si>
  <si>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</si>
  <si>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</si>
  <si>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</si>
  <si>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</si>
  <si>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</si>
  <si>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</si>
  <si>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</si>
  <si>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</si>
  <si>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</si>
  <si>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</si>
  <si>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</si>
  <si>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</si>
  <si>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</si>
  <si>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</si>
  <si>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</si>
  <si>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</si>
  <si>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</si>
  <si>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</si>
  <si>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</si>
  <si>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</si>
  <si>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</si>
  <si>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</si>
  <si>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</si>
  <si>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</si>
  <si>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</si>
  <si>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</si>
  <si>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</si>
  <si>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</si>
  <si>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</si>
  <si>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</si>
  <si>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</si>
  <si>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</si>
  <si>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</si>
  <si>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</si>
  <si>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</si>
  <si>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</si>
  <si>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</si>
  <si>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</si>
  <si>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</si>
  <si>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</si>
  <si>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</si>
  <si>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</si>
  <si>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</si>
  <si>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</si>
  <si>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</si>
  <si>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</si>
  <si>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</si>
  <si>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</si>
  <si>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</si>
  <si>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</si>
  <si>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</si>
  <si>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</si>
  <si>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</si>
  <si>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</si>
  <si>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</si>
  <si>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</si>
  <si>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</si>
  <si>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</si>
  <si>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</si>
  <si>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</si>
  <si>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</si>
  <si>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</si>
  <si>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</si>
  <si>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</si>
  <si>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</si>
  <si>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</si>
  <si>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</si>
  <si>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</si>
  <si>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</si>
  <si>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</si>
  <si>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</si>
  <si>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</si>
  <si>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</si>
  <si>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</si>
  <si>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</si>
  <si>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</si>
  <si>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</si>
  <si>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</si>
  <si>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</si>
  <si>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</si>
  <si>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</si>
  <si>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</si>
  <si>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</si>
  <si>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</si>
  <si>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</si>
  <si>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</si>
  <si>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</si>
  <si>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</si>
  <si>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</si>
  <si>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</si>
  <si>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</si>
  <si>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</si>
  <si>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</si>
  <si>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</si>
  <si>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</si>
  <si>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</si>
  <si>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</si>
  <si>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</si>
  <si>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</si>
  <si>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</si>
  <si>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</si>
  <si>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</si>
  <si>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</si>
  <si>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</si>
  <si>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</si>
  <si>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</si>
  <si>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</si>
  <si>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</si>
  <si>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</si>
  <si>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</si>
  <si>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</si>
  <si>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</si>
  <si>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</si>
  <si>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</si>
  <si>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</si>
  <si>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</si>
  <si>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</si>
  <si>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</si>
  <si>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</si>
  <si>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</si>
  <si>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</si>
  <si>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</si>
  <si>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</si>
  <si>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</si>
  <si>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</si>
  <si>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</si>
  <si>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</si>
  <si>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</si>
  <si>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</si>
  <si>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</si>
  <si>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</si>
  <si>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</si>
  <si>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</si>
  <si>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</si>
  <si>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</si>
  <si>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</si>
  <si>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</si>
  <si>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</si>
  <si>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</si>
  <si>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</si>
  <si>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</si>
  <si>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</si>
  <si>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</si>
  <si>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</si>
  <si>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</si>
  <si>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</si>
  <si>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</si>
  <si>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</si>
  <si>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</si>
  <si>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</si>
  <si>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</si>
  <si>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</si>
  <si>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</si>
  <si>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</si>
  <si>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</si>
  <si>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</si>
  <si>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</si>
  <si>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</si>
  <si>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</si>
  <si>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</si>
  <si>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</si>
  <si>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</si>
  <si>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</si>
  <si>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</si>
  <si>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</si>
  <si>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</si>
  <si>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</si>
  <si>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</si>
  <si>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</si>
  <si>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</si>
  <si>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</si>
  <si>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</si>
  <si>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</si>
  <si>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</si>
  <si>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</si>
  <si>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</si>
  <si>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</si>
  <si>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</si>
  <si>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</si>
  <si>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</si>
  <si>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</si>
  <si>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</si>
  <si>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</si>
  <si>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</si>
  <si>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</si>
  <si>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</si>
  <si>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</si>
  <si>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</si>
  <si>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</si>
  <si>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</si>
  <si>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</si>
  <si>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</si>
  <si>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</si>
  <si>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</si>
  <si>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</si>
  <si>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</si>
  <si>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</si>
  <si>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</si>
  <si>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</si>
  <si>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</si>
  <si>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</si>
  <si>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</si>
  <si>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</si>
  <si>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</si>
  <si>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</si>
  <si>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</si>
  <si>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</si>
  <si>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</si>
  <si>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</si>
  <si>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</si>
  <si>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</si>
  <si>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</si>
  <si>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</si>
  <si>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</si>
  <si>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</si>
  <si>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</si>
  <si>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</si>
  <si>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</si>
  <si>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</si>
  <si>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</si>
  <si>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</si>
  <si>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</si>
  <si>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</si>
  <si>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</si>
  <si>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</si>
  <si>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</si>
  <si>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</si>
  <si>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</si>
  <si>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</si>
  <si>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</si>
  <si>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</si>
  <si>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</si>
  <si>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</si>
  <si>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</si>
  <si>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</si>
  <si>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</si>
  <si>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</si>
  <si>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</si>
  <si>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</si>
  <si>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</si>
  <si>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</si>
  <si>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</si>
  <si>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</si>
  <si>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</si>
  <si>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</si>
  <si>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</si>
  <si>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</si>
  <si>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</si>
  <si>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</si>
  <si>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</si>
  <si>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</si>
  <si>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</si>
  <si>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</si>
  <si>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</si>
  <si>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</si>
  <si>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</si>
  <si>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</si>
  <si>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</si>
  <si>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</si>
  <si>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</si>
  <si>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</si>
  <si>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</si>
  <si>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</si>
  <si>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</si>
  <si>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</si>
  <si>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</si>
  <si>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</si>
  <si>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</si>
  <si>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</si>
  <si>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</si>
  <si>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</si>
  <si>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</si>
  <si>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</si>
  <si>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</si>
  <si>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</si>
  <si>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</si>
  <si>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</si>
  <si>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</si>
  <si>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</si>
  <si>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</si>
  <si>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</si>
  <si>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</si>
  <si>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</si>
  <si>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</si>
  <si>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</si>
  <si>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</si>
  <si>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</si>
  <si>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</si>
  <si>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</si>
  <si>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</si>
  <si>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</si>
  <si>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</si>
  <si>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</si>
  <si>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</si>
  <si>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</si>
  <si>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</si>
  <si>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</si>
  <si>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</si>
  <si>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</si>
  <si>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</si>
  <si>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</si>
  <si>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</si>
  <si>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</si>
  <si>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</si>
  <si>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</si>
  <si>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</si>
  <si>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</si>
  <si>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</si>
  <si>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</si>
  <si>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</si>
  <si>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</si>
  <si>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</si>
  <si>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</si>
  <si>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</si>
  <si>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</si>
  <si>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</si>
  <si>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</si>
  <si>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</si>
  <si>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</si>
  <si>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</si>
  <si>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</si>
  <si>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</si>
  <si>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</si>
  <si>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</si>
  <si>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</si>
  <si>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</si>
  <si>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</si>
  <si>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</si>
  <si>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</si>
  <si>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</si>
  <si>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</si>
  <si>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</si>
  <si>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</si>
  <si>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</si>
  <si>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</si>
  <si>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</si>
  <si>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</si>
  <si>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</si>
  <si>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</si>
  <si>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</si>
  <si>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</si>
  <si>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</si>
  <si>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</si>
  <si>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</si>
  <si>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</si>
  <si>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</si>
  <si>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</si>
  <si>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</si>
  <si>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</si>
  <si>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</si>
  <si>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</si>
  <si>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</si>
  <si>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</si>
  <si>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</si>
  <si>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</si>
  <si>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</si>
  <si>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</si>
  <si>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</si>
  <si>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</si>
  <si>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</si>
  <si>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</si>
  <si>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</si>
  <si>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</si>
  <si>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</si>
  <si>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</si>
  <si>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</si>
  <si>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</si>
  <si>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</si>
  <si>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</si>
  <si>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</si>
  <si>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</si>
  <si>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</si>
  <si>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</si>
  <si>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</si>
  <si>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</si>
  <si>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</si>
  <si>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</si>
  <si>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</si>
  <si>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</si>
  <si>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</si>
  <si>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</si>
  <si>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</si>
  <si>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</si>
  <si>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</si>
  <si>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</si>
  <si>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</si>
  <si>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</si>
  <si>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</si>
  <si>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</si>
  <si>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</si>
  <si>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</si>
  <si>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</si>
  <si>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</si>
  <si>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</si>
  <si>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</si>
  <si>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</si>
  <si>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</si>
  <si>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</si>
  <si>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</si>
  <si>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</si>
  <si>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</si>
  <si>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</si>
  <si>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</si>
  <si>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</si>
  <si>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</si>
  <si>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</si>
  <si>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</si>
  <si>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</si>
  <si>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</si>
  <si>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</si>
  <si>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</si>
  <si>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</si>
  <si>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</si>
  <si>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</si>
  <si>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</si>
  <si>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</si>
  <si>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</si>
  <si>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</si>
  <si>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</si>
  <si>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</si>
  <si>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</si>
  <si>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</si>
  <si>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</si>
  <si>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</si>
  <si>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</si>
  <si>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</si>
  <si>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</si>
  <si>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</si>
  <si>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</si>
  <si>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</si>
  <si>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</si>
  <si>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</si>
  <si>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</si>
  <si>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</si>
  <si>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</si>
  <si>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</si>
  <si>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</si>
  <si>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</si>
  <si>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</si>
  <si>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</si>
  <si>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</si>
  <si>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</si>
  <si>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</si>
  <si>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</si>
  <si>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</si>
  <si>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</si>
  <si>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</si>
  <si>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</si>
  <si>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</si>
  <si>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</si>
  <si>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</si>
  <si>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</si>
  <si>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</si>
  <si>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</si>
  <si>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</si>
  <si>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</si>
  <si>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</si>
  <si>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</si>
  <si>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</si>
  <si>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</si>
  <si>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</si>
  <si>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</si>
  <si>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</si>
  <si>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</si>
  <si>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</si>
  <si>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</si>
  <si>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</si>
  <si>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</si>
  <si>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</si>
  <si>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</si>
  <si>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</si>
  <si>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</si>
  <si>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</si>
  <si>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</si>
  <si>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</si>
  <si>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</si>
  <si>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</si>
  <si>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</si>
  <si>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</si>
  <si>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</si>
  <si>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</si>
  <si>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</si>
  <si>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</si>
  <si>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</si>
  <si>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</si>
  <si>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</si>
  <si>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</si>
  <si>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</si>
  <si>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</si>
  <si>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</si>
  <si>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</si>
  <si>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</si>
  <si>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</si>
  <si>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</si>
  <si>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</si>
  <si>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</si>
  <si>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</si>
  <si>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</si>
  <si>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</si>
  <si>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</si>
  <si>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</si>
  <si>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</si>
  <si>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</si>
  <si>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</si>
  <si>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</si>
  <si>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</si>
  <si>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</si>
  <si>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</si>
  <si>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</si>
  <si>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</si>
  <si>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</si>
  <si>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</si>
  <si>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</si>
  <si>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</si>
  <si>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</si>
  <si>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</si>
  <si>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</si>
  <si>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</si>
  <si>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</si>
  <si>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</si>
  <si>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</si>
  <si>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</si>
  <si>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</si>
  <si>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</si>
  <si>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</si>
  <si>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</si>
  <si>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</si>
  <si>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</si>
  <si>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</si>
  <si>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</si>
  <si>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</si>
  <si>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</si>
  <si>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</si>
  <si>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</si>
  <si>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</si>
  <si>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</si>
  <si>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</si>
  <si>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</si>
  <si>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</si>
  <si>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</si>
  <si>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</si>
  <si>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</si>
  <si>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</si>
  <si>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</si>
  <si>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</si>
  <si>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</si>
  <si>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</si>
  <si>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</si>
  <si>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</si>
  <si>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</si>
  <si>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</si>
  <si>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</si>
  <si>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</si>
  <si>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</si>
  <si>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</si>
  <si>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</si>
  <si>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</si>
  <si>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</si>
  <si>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</si>
  <si>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</si>
  <si>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</si>
  <si>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</si>
  <si>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</si>
  <si>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</si>
  <si>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</si>
  <si>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</si>
  <si>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</si>
  <si>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</si>
  <si>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</si>
  <si>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</si>
  <si>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</si>
  <si>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</si>
  <si>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</si>
  <si>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</si>
  <si>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</si>
  <si>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</si>
  <si>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</si>
  <si>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</si>
  <si>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</si>
  <si>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</si>
  <si>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</si>
  <si>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</si>
  <si>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</si>
  <si>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</si>
  <si>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</si>
  <si>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</si>
  <si>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</si>
  <si>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</si>
  <si>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</si>
  <si>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</si>
  <si>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</si>
  <si>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</si>
  <si>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</si>
  <si>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</si>
  <si>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</si>
  <si>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</si>
  <si>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</si>
  <si>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</si>
  <si>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</si>
  <si>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</si>
  <si>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</si>
  <si>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</si>
  <si>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</si>
  <si>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</si>
  <si>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</si>
  <si>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</si>
  <si>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</si>
  <si>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</si>
  <si>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</si>
  <si>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</si>
  <si>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</si>
  <si>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</si>
  <si>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</si>
  <si>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</si>
  <si>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</si>
  <si>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</si>
  <si>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</si>
  <si>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</si>
  <si>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</si>
  <si>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</si>
  <si>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</si>
  <si>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</si>
  <si>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</si>
  <si>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</si>
  <si>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</si>
  <si>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</si>
  <si>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</si>
  <si>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</si>
  <si>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</si>
  <si>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</si>
  <si>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</si>
  <si>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</si>
  <si>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</si>
  <si>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</si>
  <si>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</si>
  <si>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</si>
  <si>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</si>
  <si>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</si>
  <si>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</si>
  <si>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</si>
  <si>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</si>
  <si>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</si>
  <si>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</si>
  <si>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</si>
  <si>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</si>
  <si>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</si>
  <si>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</si>
  <si>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</si>
  <si>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</si>
  <si>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</si>
  <si>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</si>
  <si>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</si>
  <si>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</si>
  <si>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</si>
  <si>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</si>
  <si>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</si>
  <si>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</si>
  <si>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</si>
  <si>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</si>
  <si>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</si>
  <si>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</si>
  <si>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</si>
  <si>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</si>
  <si>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</si>
  <si>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</si>
  <si>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</si>
  <si>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</si>
  <si>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</si>
  <si>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</si>
  <si>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</si>
  <si>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</si>
  <si>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</si>
  <si>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</si>
  <si>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</si>
  <si>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</si>
  <si>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</si>
  <si>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</si>
  <si>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</si>
  <si>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</si>
  <si>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</si>
  <si>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</si>
  <si>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</si>
  <si>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</si>
  <si>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</si>
  <si>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</si>
  <si>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</si>
  <si>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</si>
  <si>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</si>
  <si>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</si>
  <si>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</si>
  <si>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</si>
  <si>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</si>
  <si>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</si>
  <si>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</si>
  <si>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</si>
  <si>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</si>
  <si>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</si>
  <si>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</si>
  <si>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</si>
  <si>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</si>
  <si>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</si>
  <si>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</si>
  <si>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</si>
  <si>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</si>
  <si>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</si>
  <si>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</si>
  <si>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</si>
  <si>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</si>
  <si>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</si>
  <si>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</si>
  <si>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</si>
  <si>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</si>
  <si>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</si>
  <si>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</si>
  <si>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</si>
  <si>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</si>
  <si>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</si>
  <si>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</si>
  <si>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</si>
  <si>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</si>
  <si>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</si>
  <si>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</si>
  <si>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</si>
  <si>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</si>
  <si>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</si>
  <si>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</si>
  <si>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</si>
  <si>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</si>
  <si>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</si>
  <si>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</si>
  <si>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</si>
  <si>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</si>
  <si>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</si>
  <si>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</si>
  <si>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</si>
  <si>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</si>
  <si>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</si>
  <si>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</si>
  <si>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</si>
  <si>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</si>
  <si>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</si>
  <si>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</si>
  <si>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</si>
  <si>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</si>
  <si>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</si>
  <si>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</si>
  <si>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</si>
  <si>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</si>
  <si>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</si>
  <si>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</si>
  <si>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</si>
  <si>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</si>
  <si>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</si>
  <si>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</si>
  <si>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</si>
  <si>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</si>
  <si>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</si>
  <si>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</si>
  <si>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</si>
  <si>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</si>
  <si>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</si>
  <si>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</si>
  <si>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</si>
  <si>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</si>
  <si>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</si>
  <si>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</si>
  <si>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</si>
  <si>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</si>
  <si>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</si>
  <si>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</si>
  <si>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</si>
  <si>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</si>
  <si>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</si>
  <si>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</si>
  <si>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</si>
  <si>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</si>
  <si>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</si>
  <si>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</si>
  <si>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</si>
  <si>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</si>
  <si>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</si>
  <si>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</si>
  <si>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</si>
  <si>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</si>
  <si>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</si>
  <si>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</si>
  <si>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</si>
  <si>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</si>
  <si>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</si>
  <si>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</si>
  <si>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</si>
  <si>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</si>
  <si>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</si>
  <si>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</si>
  <si>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</si>
  <si>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</si>
  <si>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</si>
  <si>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</si>
  <si>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</si>
  <si>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</si>
  <si>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</si>
  <si>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</si>
  <si>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</si>
  <si>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</si>
  <si>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</si>
  <si>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</si>
  <si>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</si>
  <si>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</si>
  <si>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</si>
  <si>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</si>
  <si>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</si>
  <si>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</si>
  <si>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</si>
  <si>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</si>
  <si>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</si>
  <si>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</si>
  <si>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</si>
  <si>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</si>
  <si>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</si>
  <si>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</si>
  <si>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</si>
  <si>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</si>
  <si>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</si>
  <si>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</si>
  <si>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</si>
  <si>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</si>
  <si>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</si>
  <si>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</si>
  <si>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</si>
  <si>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</si>
  <si>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</si>
  <si>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</si>
  <si>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</si>
  <si>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</si>
  <si>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</si>
  <si>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</si>
  <si>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</si>
  <si>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</si>
  <si>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</si>
  <si>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</si>
  <si>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</si>
  <si>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</si>
  <si>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</si>
  <si>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</si>
  <si>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</si>
  <si>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</si>
  <si>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</si>
  <si>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</si>
  <si>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</si>
  <si>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</si>
  <si>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</si>
  <si>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</si>
  <si>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</si>
  <si>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</si>
  <si>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</si>
  <si>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</si>
  <si>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</si>
  <si>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</si>
  <si>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</si>
  <si>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</si>
  <si>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</si>
  <si>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</si>
  <si>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</si>
  <si>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</si>
  <si>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</si>
  <si>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</si>
  <si>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</si>
  <si>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</si>
  <si>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</si>
  <si>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</si>
  <si>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</si>
  <si>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</si>
  <si>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</si>
  <si>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</si>
  <si>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</si>
  <si>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</si>
  <si>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</si>
  <si>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</si>
  <si>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</si>
  <si>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</si>
  <si>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</si>
  <si>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</si>
  <si>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</si>
  <si>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</si>
  <si>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</si>
  <si>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</si>
  <si>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</si>
  <si>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</si>
  <si>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</si>
  <si>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</si>
  <si>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</si>
  <si>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</si>
  <si>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</si>
  <si>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</si>
  <si>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</si>
  <si>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</si>
  <si>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</si>
  <si>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</si>
  <si>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</si>
  <si>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</si>
  <si>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</si>
  <si>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</si>
  <si>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</si>
  <si>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</si>
  <si>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</si>
  <si>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</si>
  <si>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</si>
  <si>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</si>
  <si>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</si>
  <si>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</si>
  <si>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</si>
  <si>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</si>
  <si>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</si>
  <si>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</si>
  <si>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</si>
  <si>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</si>
  <si>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</si>
  <si>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</si>
  <si>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</si>
  <si>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</si>
  <si>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</si>
  <si>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</si>
  <si>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</si>
  <si>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</si>
  <si>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</si>
  <si>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</si>
  <si>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</si>
  <si>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</si>
  <si>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</si>
  <si>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</si>
  <si>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</si>
  <si>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</si>
  <si>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</si>
  <si>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</si>
  <si>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</si>
  <si>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</si>
  <si>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</si>
  <si>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</si>
  <si>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</si>
  <si>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</si>
  <si>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</si>
  <si>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</si>
  <si>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</si>
  <si>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</si>
  <si>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</si>
  <si>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</si>
  <si>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</si>
  <si>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</si>
  <si>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</si>
  <si>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</si>
  <si>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</si>
  <si>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</si>
  <si>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</si>
  <si>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</si>
  <si>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</si>
  <si>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</si>
  <si>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</si>
  <si>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</si>
  <si>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</si>
  <si>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</si>
  <si>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</si>
  <si>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</si>
  <si>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</si>
  <si>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</si>
  <si>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</si>
  <si>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</si>
  <si>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</si>
  <si>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</si>
  <si>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</si>
  <si>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</si>
  <si>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</si>
  <si>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</si>
  <si>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</si>
  <si>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</si>
  <si>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</si>
  <si>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</si>
  <si>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</si>
  <si>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</si>
  <si>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</si>
  <si>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</si>
  <si>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</si>
  <si>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</si>
  <si>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</si>
  <si>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</si>
  <si>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</si>
  <si>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</si>
  <si>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</si>
  <si>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</si>
  <si>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</si>
  <si>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</si>
  <si>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</si>
  <si>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</si>
  <si>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</si>
  <si>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</si>
  <si>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</si>
  <si>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</si>
  <si>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</si>
  <si>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</si>
  <si>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</si>
  <si>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</si>
  <si>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</si>
  <si>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</si>
  <si>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</si>
  <si>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</si>
  <si>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</si>
  <si>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</si>
  <si>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</si>
  <si>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</si>
  <si>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</si>
  <si>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</si>
  <si>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</si>
  <si>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</si>
  <si>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</si>
  <si>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</si>
  <si>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</si>
  <si>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</si>
  <si>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</si>
  <si>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</si>
  <si>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</si>
  <si>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</si>
  <si>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</si>
  <si>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</si>
  <si>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</si>
  <si>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</si>
  <si>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</si>
  <si>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</si>
  <si>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</si>
  <si>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</si>
  <si>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</si>
  <si>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</si>
  <si>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</si>
  <si>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</si>
  <si>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</si>
  <si>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</si>
  <si>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</si>
  <si>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</si>
  <si>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</si>
  <si>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</si>
  <si>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</si>
  <si>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</si>
  <si>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</si>
  <si>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</si>
  <si>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</si>
  <si>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</si>
  <si>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</si>
  <si>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</si>
  <si>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</si>
  <si>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</si>
  <si>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</si>
  <si>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</si>
  <si>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</si>
  <si>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</si>
  <si>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</si>
  <si>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</si>
  <si>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</si>
  <si>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</si>
  <si>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</si>
  <si>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</si>
  <si>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</si>
  <si>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</si>
  <si>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</si>
  <si>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</si>
  <si>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</si>
  <si>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</si>
  <si>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</si>
  <si>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</si>
  <si>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</si>
  <si>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</si>
  <si>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</si>
  <si>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</si>
  <si>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</si>
  <si>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</si>
  <si>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</si>
  <si>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</si>
  <si>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</si>
  <si>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</si>
  <si>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</si>
  <si>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</si>
  <si>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</si>
  <si>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</si>
  <si>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</si>
  <si>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</si>
  <si>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</si>
  <si>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</si>
  <si>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</si>
  <si>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</si>
  <si>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</si>
  <si>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</si>
  <si>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</si>
  <si>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</si>
  <si>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</si>
  <si>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</si>
  <si>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</si>
  <si>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</si>
  <si>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</si>
  <si>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</si>
  <si>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</si>
  <si>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</si>
  <si>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</si>
  <si>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</si>
  <si>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</si>
  <si>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</si>
  <si>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</si>
  <si>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</si>
  <si>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</si>
  <si>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</si>
  <si>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</si>
  <si>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</si>
  <si>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</si>
  <si>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</si>
  <si>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</si>
  <si>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</si>
  <si>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</si>
  <si>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</si>
  <si>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</si>
  <si>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</si>
  <si>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</si>
  <si>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</si>
  <si>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</si>
  <si>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</si>
  <si>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</si>
  <si>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</si>
  <si>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</si>
  <si>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</si>
  <si>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</si>
  <si>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</si>
  <si>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</si>
  <si>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</si>
  <si>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</si>
  <si>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</si>
  <si>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</si>
  <si>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</si>
  <si>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</si>
  <si>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</si>
  <si>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</si>
  <si>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</si>
  <si>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</si>
  <si>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</si>
  <si>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</si>
  <si>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</si>
  <si>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</si>
  <si>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</si>
  <si>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</si>
  <si>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</si>
  <si>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</si>
  <si>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</si>
  <si>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</si>
  <si>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</si>
  <si>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</si>
  <si>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</si>
  <si>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</si>
  <si>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</si>
  <si>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</si>
  <si>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</si>
  <si>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</si>
  <si>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</si>
  <si>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</si>
  <si>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</si>
  <si>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</si>
  <si>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</si>
  <si>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</si>
  <si>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</si>
  <si>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</si>
  <si>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</si>
  <si>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</si>
  <si>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</si>
  <si>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</si>
  <si>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</si>
  <si>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</si>
  <si>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</si>
  <si>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</si>
  <si>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</si>
  <si>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</si>
  <si>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</si>
  <si>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</si>
  <si>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</si>
  <si>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</si>
  <si>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</si>
  <si>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</si>
  <si>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</si>
  <si>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</si>
  <si>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</si>
  <si>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</si>
  <si>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</si>
  <si>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</si>
  <si>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</si>
  <si>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</si>
  <si>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</si>
  <si>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</si>
  <si>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</si>
  <si>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</si>
  <si>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</si>
  <si>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</si>
  <si>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</si>
  <si>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</si>
  <si>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</si>
  <si>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</si>
  <si>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</si>
  <si>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</si>
  <si>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</si>
  <si>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</si>
  <si>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</si>
  <si>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</si>
  <si>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</si>
  <si>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</si>
  <si>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</si>
  <si>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</si>
  <si>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</si>
  <si>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</si>
  <si>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</si>
  <si>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</si>
  <si>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</si>
  <si>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</si>
  <si>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</si>
  <si>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</si>
  <si>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</si>
  <si>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</si>
  <si>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</si>
  <si>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</si>
  <si>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</si>
  <si>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</si>
  <si>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</si>
  <si>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</si>
  <si>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</si>
  <si>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</si>
  <si>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</si>
  <si>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</si>
  <si>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</si>
  <si>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</si>
  <si>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</si>
  <si>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</si>
  <si>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</si>
  <si>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</si>
  <si>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</si>
  <si>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</si>
  <si>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</si>
  <si>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</si>
  <si>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</si>
  <si>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</si>
  <si>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</si>
  <si>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</si>
  <si>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</si>
  <si>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</si>
  <si>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</si>
  <si>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</si>
  <si>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</si>
  <si>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</si>
  <si>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</si>
  <si>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</si>
  <si>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</si>
  <si>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</si>
  <si>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</si>
  <si>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</si>
  <si>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</si>
  <si>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</si>
  <si>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</si>
  <si>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</si>
  <si>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</si>
  <si>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</si>
  <si>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</si>
  <si>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</si>
  <si>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</si>
  <si>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</si>
  <si>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</si>
  <si>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</si>
  <si>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</si>
  <si>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</si>
  <si>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</si>
  <si>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</si>
  <si>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</si>
  <si>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</si>
  <si>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</si>
  <si>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</si>
  <si>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</si>
  <si>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</si>
  <si>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</si>
  <si>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</si>
  <si>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</si>
  <si>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</si>
  <si>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</si>
  <si>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</si>
  <si>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</si>
  <si>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</si>
  <si>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</si>
  <si>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</si>
  <si>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</si>
  <si>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</si>
  <si>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</si>
  <si>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</si>
  <si>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</si>
  <si>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</si>
  <si>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</si>
  <si>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</si>
  <si>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</si>
  <si>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</si>
  <si>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</si>
  <si>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</si>
  <si>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</si>
  <si>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</si>
  <si>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</si>
  <si>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</si>
  <si>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</si>
  <si>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</si>
  <si>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</si>
  <si>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</si>
  <si>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</si>
  <si>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</si>
  <si>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</si>
  <si>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</si>
  <si>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</si>
  <si>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</si>
  <si>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</si>
  <si>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</si>
  <si>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</si>
  <si>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</si>
  <si>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</si>
  <si>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</si>
  <si>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</si>
  <si>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</si>
  <si>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</si>
  <si>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</si>
  <si>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</si>
  <si>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</si>
  <si>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</si>
  <si>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</si>
  <si>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</si>
  <si>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</si>
  <si>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</si>
  <si>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</si>
  <si>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</si>
  <si>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</si>
  <si>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</si>
  <si>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</si>
  <si>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</si>
  <si>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</si>
  <si>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</si>
  <si>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</si>
  <si>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</si>
  <si>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</si>
  <si>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</si>
  <si>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</si>
  <si>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</si>
  <si>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</si>
  <si>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</si>
  <si>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</si>
  <si>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</si>
  <si>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</si>
  <si>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</si>
  <si>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</si>
  <si>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</si>
  <si>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</si>
  <si>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</si>
  <si>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</si>
  <si>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</si>
  <si>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</si>
  <si>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</si>
  <si>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</si>
  <si>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</si>
  <si>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</si>
  <si>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</si>
  <si>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</si>
  <si>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</si>
  <si>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</si>
  <si>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</si>
  <si>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</si>
  <si>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</si>
  <si>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</si>
  <si>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</si>
  <si>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</si>
  <si>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</si>
  <si>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</si>
  <si>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</si>
  <si>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</si>
  <si>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</si>
  <si>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</si>
  <si>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</si>
  <si>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</si>
  <si>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</si>
  <si>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</si>
  <si>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</si>
  <si>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</si>
  <si>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</si>
  <si>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</si>
  <si>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</si>
  <si>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</si>
  <si>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</si>
  <si>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</si>
  <si>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</si>
  <si>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</si>
  <si>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</si>
  <si>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</si>
  <si>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</si>
  <si>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</si>
  <si>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</si>
  <si>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</si>
  <si>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</si>
  <si>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</si>
  <si>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</si>
  <si>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</si>
  <si>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</si>
  <si>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</si>
  <si>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</si>
  <si>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</si>
  <si>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</si>
  <si>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</si>
  <si>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</si>
  <si>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</si>
  <si>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</si>
  <si>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</si>
  <si>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</si>
  <si>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</si>
  <si>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</si>
  <si>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</si>
  <si>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</si>
  <si>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</si>
  <si>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</si>
  <si>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</si>
  <si>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</si>
  <si>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</si>
  <si>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</si>
  <si>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</si>
  <si>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</si>
  <si>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</si>
  <si>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</si>
  <si>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</si>
  <si>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</si>
  <si>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</si>
  <si>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</si>
  <si>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</si>
  <si>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</si>
  <si>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</si>
  <si>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</si>
  <si>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</si>
  <si>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</si>
  <si>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</si>
  <si>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</si>
  <si>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</si>
  <si>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</si>
  <si>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</si>
  <si>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</si>
  <si>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</si>
  <si>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</si>
  <si>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</si>
  <si>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</si>
  <si>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</si>
  <si>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</si>
  <si>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</si>
  <si>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</si>
  <si>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</si>
  <si>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</si>
  <si>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</si>
  <si>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</si>
  <si>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</si>
  <si>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</si>
  <si>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</si>
  <si>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</si>
  <si>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</si>
  <si>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</si>
  <si>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</si>
  <si>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</si>
  <si>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</si>
  <si>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</si>
  <si>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</si>
  <si>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</si>
  <si>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</si>
  <si>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</si>
  <si>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</si>
  <si>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</si>
  <si>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</si>
  <si>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</si>
  <si>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</si>
  <si>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</si>
  <si>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</si>
  <si>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</si>
  <si>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</si>
  <si>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</si>
  <si>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</si>
  <si>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</si>
  <si>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</si>
  <si>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</si>
  <si>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</si>
  <si>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</si>
  <si>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</si>
  <si>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</si>
  <si>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</si>
  <si>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</si>
  <si>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</si>
  <si>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</si>
  <si>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</si>
  <si>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</si>
  <si>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</si>
  <si>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</si>
  <si>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</si>
  <si>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</si>
  <si>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</si>
  <si>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</si>
  <si>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</si>
  <si>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</si>
  <si>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</si>
  <si>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</si>
  <si>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</si>
  <si>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</si>
  <si>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</si>
  <si>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</si>
  <si>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</si>
  <si>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</si>
  <si>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</si>
  <si>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</si>
  <si>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</si>
  <si>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</si>
  <si>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</si>
  <si>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</si>
  <si>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</si>
  <si>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</si>
  <si>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</si>
  <si>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</si>
  <si>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</si>
  <si>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</si>
  <si>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</si>
  <si>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</si>
  <si>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</si>
  <si>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</si>
  <si>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</si>
  <si>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</si>
  <si>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</si>
  <si>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</si>
  <si>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</si>
  <si>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</si>
  <si>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</si>
  <si>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</si>
  <si>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</si>
  <si>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</si>
  <si>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</si>
  <si>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</si>
  <si>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</si>
  <si>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</si>
  <si>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</si>
  <si>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</si>
  <si>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</si>
  <si>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</si>
  <si>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</si>
  <si>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</si>
  <si>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</si>
  <si>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</si>
  <si>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</si>
  <si>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</si>
  <si>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</si>
  <si>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</si>
  <si>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</si>
  <si>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</si>
  <si>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</si>
  <si>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</si>
  <si>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</si>
  <si>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</si>
  <si>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</si>
  <si>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</si>
  <si>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</si>
  <si>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</si>
  <si>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</si>
  <si>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</si>
  <si>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</si>
  <si>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</si>
  <si>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</si>
  <si>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</si>
  <si>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</si>
  <si>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</si>
  <si>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</si>
  <si>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</si>
  <si>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</si>
  <si>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</si>
  <si>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</si>
  <si>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</si>
  <si>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</si>
  <si>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</si>
  <si>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</si>
  <si>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</si>
  <si>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</si>
  <si>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</si>
  <si>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</si>
  <si>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</si>
  <si>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</si>
  <si>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</si>
  <si>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</si>
  <si>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</si>
  <si>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</si>
  <si>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</si>
  <si>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</si>
  <si>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</si>
  <si>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</si>
  <si>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</si>
  <si>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</si>
  <si>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</si>
  <si>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</si>
  <si>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</si>
  <si>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</si>
  <si>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</si>
  <si>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</si>
  <si>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</si>
  <si>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</si>
  <si>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</si>
  <si>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</si>
  <si>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</si>
  <si>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</si>
  <si>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</si>
  <si>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</si>
  <si>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</si>
  <si>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</si>
  <si>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</si>
  <si>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</si>
  <si>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</si>
  <si>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</si>
  <si>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</si>
  <si>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</si>
  <si>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</si>
  <si>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</si>
  <si>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</si>
  <si>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</si>
  <si>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</si>
  <si>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</si>
  <si>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</si>
  <si>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</si>
  <si>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</si>
  <si>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</si>
  <si>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</si>
  <si>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</si>
  <si>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</si>
  <si>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</si>
  <si>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</si>
  <si>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</si>
  <si>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</si>
  <si>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</si>
  <si>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</si>
  <si>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</si>
  <si>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</si>
  <si>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</si>
  <si>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</si>
  <si>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</si>
  <si>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</si>
  <si>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</si>
  <si>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</si>
  <si>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</si>
  <si>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</si>
  <si>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</si>
  <si>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</si>
  <si>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</si>
  <si>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</si>
  <si>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</si>
  <si>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</si>
  <si>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</si>
  <si>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</si>
  <si>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</si>
  <si>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</si>
  <si>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</si>
  <si>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</si>
  <si>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</si>
  <si>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</si>
  <si>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</si>
  <si>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</si>
  <si>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</si>
  <si>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</si>
  <si>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</si>
  <si>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</si>
  <si>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</si>
  <si>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</si>
  <si>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</si>
  <si>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</si>
  <si>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</si>
  <si>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</si>
  <si>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</si>
  <si>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</si>
  <si>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</si>
  <si>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</si>
  <si>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</si>
  <si>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</si>
  <si>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</si>
  <si>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</si>
  <si>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</si>
  <si>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</si>
  <si>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</si>
  <si>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</si>
  <si>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</si>
  <si>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</si>
  <si>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</si>
  <si>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</si>
  <si>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</si>
  <si>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</si>
  <si>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</si>
  <si>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</si>
  <si>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</si>
  <si>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</si>
  <si>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</si>
  <si>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</si>
  <si>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</si>
  <si>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</si>
  <si>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</si>
  <si>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</si>
  <si>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</si>
  <si>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</si>
  <si>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</si>
  <si>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</si>
  <si>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</si>
  <si>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</si>
  <si>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</si>
  <si>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</si>
  <si>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</si>
  <si>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</si>
  <si>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</si>
  <si>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</si>
  <si>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</si>
  <si>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</si>
  <si>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</si>
  <si>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</si>
  <si>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</si>
  <si>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</si>
  <si>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</si>
  <si>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</si>
  <si>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</si>
  <si>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</si>
  <si>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</si>
  <si>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</si>
  <si>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</si>
  <si>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</si>
  <si>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</si>
  <si>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</si>
  <si>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</si>
  <si>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</si>
  <si>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</si>
  <si>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</si>
  <si>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</si>
  <si>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</si>
  <si>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</si>
  <si>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</si>
  <si>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</si>
  <si>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</si>
  <si>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</si>
  <si>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</si>
  <si>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</si>
  <si>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</si>
  <si>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</si>
  <si>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</si>
  <si>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</si>
  <si>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</si>
  <si>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</si>
  <si>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</si>
  <si>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</si>
  <si>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</si>
  <si>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</si>
  <si>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</si>
  <si>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</si>
  <si>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</si>
  <si>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</si>
  <si>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</si>
  <si>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</si>
  <si>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</si>
  <si>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</si>
  <si>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</si>
  <si>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</si>
  <si>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</si>
  <si>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</si>
  <si>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</si>
  <si>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</si>
  <si>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</si>
  <si>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</si>
  <si>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</si>
  <si>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</si>
  <si>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</si>
  <si>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</si>
  <si>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</si>
  <si>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</si>
  <si>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</si>
  <si>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</si>
  <si>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</si>
  <si>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</si>
  <si>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</si>
  <si>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</si>
  <si>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</si>
  <si>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</si>
  <si>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</si>
  <si>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</si>
  <si>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</si>
  <si>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</si>
  <si>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</si>
  <si>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</si>
  <si>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</si>
  <si>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</si>
  <si>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</si>
  <si>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</si>
  <si>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</si>
  <si>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</si>
  <si>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</si>
  <si>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</si>
  <si>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</si>
  <si>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</si>
  <si>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</si>
  <si>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</si>
  <si>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</si>
  <si>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</si>
  <si>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</si>
  <si>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</si>
  <si>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</si>
  <si>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</si>
  <si>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</si>
  <si>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</si>
  <si>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</si>
  <si>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</si>
  <si>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</si>
  <si>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</si>
  <si>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</si>
  <si>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</si>
  <si>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</si>
  <si>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</si>
  <si>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</si>
  <si>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</si>
  <si>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</si>
  <si>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</si>
  <si>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</si>
  <si>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</si>
  <si>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</si>
  <si>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</si>
  <si>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</si>
  <si>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</si>
  <si>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</si>
  <si>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</si>
  <si>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</si>
  <si>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</si>
  <si>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</si>
  <si>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</si>
  <si>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</si>
  <si>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</si>
  <si>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</si>
  <si>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</si>
  <si>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</si>
  <si>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</si>
  <si>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</si>
  <si>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</si>
  <si>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</si>
  <si>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</si>
  <si>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</si>
  <si>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</si>
  <si>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</si>
  <si>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</si>
  <si>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</si>
  <si>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</si>
  <si>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</si>
  <si>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</si>
  <si>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</si>
  <si>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</si>
  <si>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</si>
  <si>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</si>
  <si>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</si>
  <si>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</si>
  <si>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</si>
  <si>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</si>
  <si>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</si>
  <si>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</si>
  <si>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</si>
  <si>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</si>
  <si>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</si>
  <si>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</si>
  <si>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</si>
  <si>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</si>
  <si>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</si>
  <si>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</si>
  <si>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</si>
  <si>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</si>
  <si>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</si>
  <si>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</si>
  <si>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</si>
  <si>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</si>
  <si>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</si>
  <si>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</si>
  <si>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</si>
  <si>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</si>
  <si>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</si>
  <si>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</si>
  <si>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</si>
  <si>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</si>
  <si>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</si>
  <si>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</si>
  <si>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</si>
  <si>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</si>
  <si>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</si>
  <si>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</si>
  <si>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</si>
  <si>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</si>
  <si>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</si>
  <si>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</si>
  <si>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</si>
  <si>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</si>
  <si>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</si>
  <si>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</si>
  <si>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</si>
  <si>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</si>
  <si>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</si>
  <si>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</si>
  <si>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</si>
  <si>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</si>
  <si>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</si>
  <si>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</si>
  <si>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</si>
  <si>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</si>
  <si>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</si>
  <si>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</si>
  <si>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</si>
  <si>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</si>
  <si>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</si>
  <si>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</si>
  <si>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</si>
  <si>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</si>
  <si>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</si>
  <si>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</si>
  <si>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</si>
  <si>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</si>
  <si>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</si>
  <si>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</si>
  <si>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</si>
  <si>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</si>
  <si>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</si>
  <si>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</si>
  <si>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</si>
  <si>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</si>
  <si>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</si>
  <si>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</si>
  <si>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</si>
  <si>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</si>
  <si>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</si>
  <si>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</si>
  <si>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</si>
  <si>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</si>
  <si>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</si>
  <si>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</si>
  <si>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</si>
  <si>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</si>
  <si>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</si>
  <si>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</si>
  <si>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</si>
  <si>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</si>
  <si>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</si>
  <si>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</si>
  <si>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</si>
  <si>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</si>
  <si>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</si>
  <si>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</si>
  <si>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</si>
  <si>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</si>
  <si>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</si>
  <si>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</si>
  <si>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</si>
  <si>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</si>
  <si>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</si>
  <si>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</si>
  <si>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</si>
  <si>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</si>
  <si>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</si>
  <si>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</si>
  <si>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</si>
  <si>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</si>
  <si>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</si>
  <si>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</si>
  <si>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</si>
  <si>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</si>
  <si>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</si>
  <si>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</si>
  <si>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</si>
  <si>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</si>
  <si>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</si>
  <si>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</si>
  <si>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</si>
  <si>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</si>
  <si>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</si>
  <si>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</si>
  <si>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</si>
  <si>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</si>
  <si>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</si>
  <si>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</si>
  <si>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</si>
  <si>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</si>
  <si>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</si>
  <si>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</si>
  <si>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</si>
  <si>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</si>
  <si>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</si>
  <si>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</si>
  <si>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</si>
  <si>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</si>
  <si>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</si>
  <si>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</si>
  <si>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</si>
  <si>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</si>
  <si>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</si>
  <si>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</si>
  <si>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</si>
  <si>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</si>
  <si>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</si>
  <si>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</si>
  <si>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</si>
  <si>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</si>
  <si>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</si>
  <si>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</si>
  <si>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</si>
  <si>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</si>
  <si>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</si>
  <si>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</si>
  <si>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</si>
  <si>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</si>
  <si>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</si>
  <si>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</si>
  <si>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</si>
  <si>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</si>
  <si>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</si>
  <si>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</si>
  <si>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</si>
  <si>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</si>
  <si>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</si>
  <si>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</si>
  <si>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</si>
  <si>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</si>
  <si>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</si>
  <si>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</si>
  <si>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</si>
  <si>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</si>
  <si>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</si>
  <si>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</si>
  <si>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</si>
  <si>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</si>
  <si>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</si>
  <si>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</si>
  <si>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</si>
  <si>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</si>
  <si>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</si>
  <si>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</si>
  <si>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</si>
  <si>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</si>
  <si>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</si>
  <si>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</si>
  <si>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</si>
  <si>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</si>
  <si>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</si>
  <si>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</si>
  <si>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</si>
  <si>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</si>
  <si>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</si>
  <si>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</si>
  <si>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</si>
  <si>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</si>
  <si>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</si>
  <si>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</si>
  <si>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</si>
  <si>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</si>
  <si>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</si>
  <si>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</si>
  <si>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</si>
  <si>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</si>
  <si>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</si>
  <si>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</si>
  <si>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</si>
  <si>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</si>
  <si>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</si>
  <si>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</si>
  <si>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</si>
  <si>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</si>
  <si>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</si>
  <si>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</si>
  <si>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</si>
  <si>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</si>
  <si>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</si>
  <si>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</si>
  <si>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</si>
  <si>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</si>
  <si>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</si>
  <si>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</si>
  <si>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</si>
  <si>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</si>
  <si>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</si>
  <si>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</si>
  <si>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</si>
  <si>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</si>
  <si>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</si>
  <si>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</si>
  <si>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</si>
  <si>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</si>
  <si>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</si>
  <si>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</si>
  <si>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</si>
  <si>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</si>
  <si>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</si>
  <si>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</si>
  <si>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</si>
  <si>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</si>
  <si>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</si>
  <si>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</si>
  <si>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</si>
  <si>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</si>
  <si>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</si>
  <si>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</si>
  <si>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</si>
  <si>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</si>
  <si>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</si>
  <si>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</si>
  <si>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</si>
  <si>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</si>
  <si>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</si>
  <si>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</si>
  <si>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</si>
  <si>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</si>
  <si>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</si>
  <si>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</si>
  <si>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</si>
  <si>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</si>
  <si>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</si>
  <si>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</si>
  <si>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</si>
  <si>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</si>
  <si>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</si>
  <si>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</si>
  <si>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</si>
  <si>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</si>
  <si>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</si>
  <si>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</si>
  <si>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</si>
  <si>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</si>
  <si>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</si>
  <si>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</si>
  <si>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</si>
  <si>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</si>
  <si>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</si>
  <si>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</si>
  <si>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</si>
  <si>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</si>
  <si>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</si>
  <si>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</si>
  <si>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</si>
  <si>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</si>
  <si>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</si>
  <si>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</si>
  <si>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</si>
  <si>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</si>
  <si>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</si>
  <si>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</si>
  <si>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</si>
  <si>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</si>
  <si>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</si>
  <si>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</si>
  <si>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</si>
  <si>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</si>
  <si>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</si>
  <si>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</si>
  <si>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</si>
  <si>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</si>
  <si>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</si>
  <si>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</si>
  <si>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</si>
  <si>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</si>
  <si>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</si>
  <si>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</si>
  <si>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</si>
  <si>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</si>
  <si>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</si>
  <si>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</si>
  <si>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</si>
  <si>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</si>
  <si>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</si>
  <si>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</si>
  <si>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</si>
  <si>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</si>
  <si>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</si>
  <si>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</si>
  <si>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</si>
  <si>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</si>
  <si>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</si>
  <si>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</si>
  <si>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</si>
  <si>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</si>
  <si>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</si>
  <si>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</si>
  <si>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</si>
  <si>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</si>
  <si>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</si>
  <si>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</si>
  <si>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</si>
  <si>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</si>
  <si>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</si>
  <si>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</si>
  <si>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</si>
  <si>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</si>
  <si>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</si>
  <si>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</si>
  <si>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</si>
  <si>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</si>
  <si>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</si>
  <si>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</si>
  <si>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</si>
  <si>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</si>
  <si>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</si>
  <si>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</si>
  <si>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</si>
  <si>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</si>
  <si>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</si>
  <si>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</si>
  <si>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</si>
  <si>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</si>
  <si>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</si>
  <si>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</si>
  <si>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</si>
  <si>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</si>
  <si>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</si>
  <si>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</si>
  <si>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</si>
  <si>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</si>
  <si>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</si>
  <si>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</si>
  <si>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</si>
  <si>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</si>
  <si>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</si>
  <si>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</si>
  <si>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</si>
  <si>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</si>
  <si>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</si>
  <si>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</si>
  <si>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</si>
  <si>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</si>
  <si>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</si>
  <si>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</si>
  <si>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</si>
  <si>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</si>
  <si>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</si>
  <si>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</si>
  <si>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</si>
  <si>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</si>
  <si>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</si>
  <si>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</si>
  <si>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</si>
  <si>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</si>
  <si>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</si>
  <si>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</si>
  <si>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</si>
  <si>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</si>
  <si>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</si>
  <si>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</si>
  <si>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</si>
  <si>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</si>
  <si>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</si>
  <si>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</si>
  <si>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</si>
  <si>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</si>
  <si>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</si>
  <si>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</si>
  <si>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</si>
  <si>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</si>
  <si>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</si>
  <si>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</si>
  <si>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</si>
  <si>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</si>
  <si>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</si>
  <si>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</si>
  <si>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</si>
  <si>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</si>
  <si>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</si>
  <si>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</si>
  <si>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</si>
  <si>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</si>
  <si>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</si>
  <si>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</si>
  <si>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</si>
  <si>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</si>
  <si>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</si>
  <si>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</si>
  <si>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</si>
  <si>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</si>
  <si>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</si>
  <si>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</si>
  <si>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</si>
  <si>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</si>
  <si>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</si>
  <si>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</si>
  <si>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</si>
  <si>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</si>
  <si>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</si>
  <si>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</si>
  <si>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</si>
  <si>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</si>
  <si>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</si>
  <si>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</si>
  <si>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</si>
  <si>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</si>
  <si>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</si>
  <si>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</si>
  <si>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</si>
  <si>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</si>
  <si>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</si>
  <si>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</si>
  <si>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</si>
  <si>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</si>
  <si>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</si>
  <si>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</si>
  <si>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</si>
  <si>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</si>
  <si>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</si>
  <si>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</si>
  <si>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</si>
  <si>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</si>
  <si>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</si>
  <si>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</si>
  <si>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</si>
  <si>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</si>
  <si>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</si>
  <si>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</si>
  <si>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</si>
  <si>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</si>
  <si>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</si>
  <si>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</si>
  <si>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</si>
  <si>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</si>
  <si>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</si>
  <si>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</si>
  <si>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</si>
  <si>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</si>
  <si>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</si>
  <si>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</si>
  <si>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</si>
  <si>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</si>
  <si>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</si>
  <si>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</si>
  <si>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</si>
  <si>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</si>
  <si>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</si>
  <si>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</si>
  <si>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</si>
  <si>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</si>
  <si>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</si>
  <si>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</si>
  <si>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</si>
  <si>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</si>
  <si>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</si>
  <si>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</si>
  <si>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</si>
  <si>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</si>
  <si>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</si>
  <si>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</si>
  <si>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</si>
  <si>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</si>
  <si>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</si>
  <si>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</si>
  <si>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</si>
  <si>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</si>
  <si>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</si>
  <si>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</si>
  <si>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</si>
  <si>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</si>
  <si>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</si>
  <si>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</si>
  <si>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</si>
  <si>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</si>
  <si>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</si>
  <si>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</si>
  <si>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</si>
  <si>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</si>
  <si>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</si>
  <si>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</si>
  <si>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</si>
  <si>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</si>
  <si>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</si>
  <si>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</si>
  <si>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</si>
  <si>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</si>
  <si>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</si>
  <si>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</si>
  <si>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</si>
  <si>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</si>
  <si>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</si>
  <si>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</si>
  <si>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</si>
  <si>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</si>
  <si>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</si>
  <si>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</si>
  <si>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</si>
  <si>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</si>
  <si>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</si>
  <si>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</si>
  <si>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</si>
  <si>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</si>
  <si>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</si>
  <si>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</si>
  <si>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</si>
  <si>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</si>
  <si>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</si>
  <si>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</si>
  <si>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</si>
  <si>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</si>
  <si>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</si>
  <si>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</si>
  <si>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</si>
  <si>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</si>
  <si>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</si>
  <si>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</si>
  <si>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</si>
  <si>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</si>
  <si>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</si>
  <si>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</si>
  <si>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</si>
  <si>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</si>
  <si>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</si>
  <si>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</si>
  <si>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</si>
  <si>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</si>
  <si>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</si>
  <si>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</si>
  <si>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</si>
  <si>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</si>
  <si>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</si>
  <si>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</si>
  <si>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</si>
  <si>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</si>
  <si>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</si>
  <si>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</si>
  <si>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</si>
  <si>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</si>
  <si>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</si>
  <si>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</si>
  <si>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</si>
  <si>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</si>
  <si>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</si>
  <si>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</si>
  <si>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</si>
  <si>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</si>
  <si>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</si>
  <si>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</si>
  <si>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</si>
  <si>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</si>
  <si>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</si>
  <si>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</si>
  <si>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</si>
  <si>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</si>
  <si>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</si>
  <si>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</si>
  <si>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</si>
  <si>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</si>
  <si>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</si>
  <si>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</si>
  <si>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</si>
  <si>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</si>
  <si>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</si>
  <si>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</si>
  <si>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</si>
  <si>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</si>
  <si>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</si>
  <si>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</si>
  <si>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</si>
  <si>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</si>
  <si>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</si>
  <si>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</si>
  <si>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</si>
  <si>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</si>
  <si>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</si>
  <si>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</si>
  <si>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</si>
  <si>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</si>
  <si>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</si>
  <si>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</si>
  <si>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</si>
  <si>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</si>
  <si>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</si>
  <si>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</si>
  <si>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</si>
  <si>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</si>
  <si>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</si>
  <si>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</si>
  <si>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</si>
  <si>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</si>
  <si>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</si>
  <si>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</si>
  <si>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</si>
  <si>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</si>
  <si>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</si>
  <si>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</si>
  <si>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</si>
  <si>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</si>
  <si>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</si>
  <si>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</si>
  <si>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</si>
  <si>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</si>
  <si>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</si>
  <si>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</si>
  <si>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</si>
  <si>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</si>
  <si>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</si>
  <si>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</si>
  <si>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</si>
  <si>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</si>
  <si>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</si>
  <si>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</si>
  <si>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</si>
  <si>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</si>
  <si>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</si>
  <si>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</si>
  <si>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</si>
  <si>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</si>
  <si>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</si>
  <si>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</si>
  <si>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</si>
  <si>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</si>
  <si>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</si>
  <si>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</si>
  <si>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</si>
  <si>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</si>
  <si>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</si>
  <si>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</si>
  <si>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</si>
  <si>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</si>
  <si>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</si>
  <si>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</si>
  <si>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</si>
  <si>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</si>
  <si>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</si>
  <si>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</si>
  <si>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</si>
  <si>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</si>
  <si>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</si>
  <si>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</si>
  <si>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</si>
  <si>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</si>
  <si>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</si>
  <si>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</si>
  <si>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</si>
  <si>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</si>
  <si>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</si>
  <si>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</si>
  <si>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</si>
  <si>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</si>
  <si>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</si>
  <si>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</si>
  <si>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</si>
  <si>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</si>
  <si>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</si>
  <si>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</si>
  <si>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</si>
  <si>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</si>
  <si>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</si>
  <si>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</si>
  <si>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</si>
  <si>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</si>
  <si>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</si>
  <si>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</si>
  <si>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</si>
  <si>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</si>
  <si>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</si>
  <si>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</si>
  <si>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</si>
  <si>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</si>
  <si>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</si>
  <si>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</si>
  <si>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</si>
  <si>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</si>
  <si>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</si>
  <si>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</si>
  <si>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</si>
  <si>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</si>
  <si>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</si>
  <si>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</si>
  <si>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</si>
  <si>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</si>
  <si>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</si>
  <si>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</si>
  <si>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</si>
  <si>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</si>
  <si>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</si>
  <si>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</si>
  <si>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</si>
  <si>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</si>
  <si>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</si>
  <si>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</si>
  <si>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</si>
  <si>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</si>
  <si>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</si>
  <si>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</si>
  <si>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</si>
  <si>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</si>
  <si>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</si>
  <si>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</si>
  <si>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</si>
  <si>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</si>
  <si>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</si>
  <si>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</si>
  <si>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</si>
  <si>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</si>
  <si>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</si>
  <si>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</si>
  <si>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</si>
  <si>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</si>
  <si>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</si>
  <si>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</si>
  <si>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</si>
  <si>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</si>
  <si>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</si>
  <si>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</si>
  <si>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</si>
  <si>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</si>
  <si>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</si>
  <si>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</si>
  <si>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</si>
  <si>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</si>
  <si>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</si>
  <si>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</si>
  <si>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</si>
  <si>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</si>
  <si>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</si>
  <si>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</si>
  <si>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</si>
  <si>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</si>
  <si>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</si>
  <si>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</si>
  <si>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</si>
  <si>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</si>
  <si>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</si>
  <si>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</si>
  <si>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</si>
  <si>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</si>
  <si>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</si>
  <si>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</si>
  <si>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</si>
  <si>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</si>
  <si>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</si>
  <si>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</si>
  <si>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</si>
  <si>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</si>
  <si>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</si>
  <si>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</si>
  <si>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</si>
  <si>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</si>
  <si>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</si>
  <si>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</si>
  <si>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</si>
  <si>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</si>
  <si>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</si>
  <si>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</si>
  <si>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</si>
  <si>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</si>
  <si>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</si>
  <si>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</si>
  <si>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</si>
  <si>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</si>
  <si>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</si>
  <si>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</si>
  <si>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</si>
  <si>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</si>
  <si>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</si>
  <si>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</si>
  <si>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</si>
  <si>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</si>
  <si>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</si>
  <si>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</si>
  <si>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</si>
  <si>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</si>
  <si>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</si>
  <si>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</si>
  <si>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</si>
  <si>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</si>
  <si>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</si>
  <si>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</si>
  <si>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</si>
  <si>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</si>
  <si>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</si>
  <si>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</si>
  <si>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</si>
  <si>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</si>
  <si>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</si>
  <si>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</si>
  <si>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</si>
  <si>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</si>
  <si>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</si>
  <si>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</si>
  <si>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</si>
  <si>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</si>
  <si>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</si>
  <si>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</si>
  <si>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</si>
  <si>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</si>
  <si>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</si>
  <si>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</si>
  <si>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</si>
  <si>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</si>
  <si>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</si>
  <si>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</si>
  <si>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</si>
  <si>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</si>
  <si>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</si>
  <si>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</si>
  <si>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</si>
  <si>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</si>
  <si>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</si>
  <si>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</si>
  <si>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</si>
  <si>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</si>
  <si>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</si>
  <si>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</si>
  <si>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</si>
  <si>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</si>
  <si>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</si>
  <si>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</si>
  <si>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</si>
  <si>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</si>
  <si>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</si>
  <si>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</si>
  <si>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</si>
  <si>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</si>
  <si>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</si>
  <si>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</si>
  <si>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</si>
  <si>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</si>
  <si>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</si>
  <si>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</si>
  <si>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</si>
  <si>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</si>
  <si>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</si>
  <si>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</si>
  <si>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</si>
  <si>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</si>
  <si>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</si>
  <si>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</si>
  <si>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</si>
  <si>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</si>
  <si>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</si>
  <si>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</si>
  <si>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</si>
  <si>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</si>
  <si>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</si>
  <si>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</si>
  <si>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</si>
  <si>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</si>
  <si>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</si>
  <si>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</si>
  <si>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</si>
  <si>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</si>
  <si>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</si>
  <si>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</si>
  <si>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</si>
  <si>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</si>
  <si>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</si>
  <si>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</si>
  <si>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</si>
  <si>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</si>
  <si>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</si>
  <si>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</si>
  <si>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</si>
  <si>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</si>
  <si>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</si>
  <si>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</si>
  <si>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</si>
  <si>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</si>
  <si>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</si>
  <si>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</si>
  <si>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</si>
  <si>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</si>
  <si>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</si>
  <si>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</si>
  <si>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</si>
  <si>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</si>
  <si>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</si>
  <si>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</si>
  <si>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</si>
  <si>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</si>
  <si>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</si>
  <si>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</si>
  <si>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</si>
  <si>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</si>
  <si>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</si>
  <si>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</si>
  <si>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</si>
  <si>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</si>
  <si>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</si>
  <si>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</si>
  <si>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</si>
  <si>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</si>
  <si>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</si>
  <si>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</si>
  <si>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</si>
  <si>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</si>
  <si>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</si>
  <si>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</si>
  <si>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</si>
  <si>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</si>
  <si>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</si>
  <si>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</si>
  <si>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</si>
  <si>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</si>
  <si>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</si>
  <si>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</si>
  <si>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</si>
  <si>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</si>
  <si>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</si>
  <si>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</si>
  <si>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</si>
  <si>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</si>
  <si>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</si>
  <si>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</si>
  <si>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</si>
  <si>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</si>
  <si>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</si>
  <si>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</si>
  <si>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</si>
  <si>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</si>
  <si>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</si>
  <si>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</si>
  <si>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</si>
  <si>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</si>
  <si>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</si>
  <si>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</si>
  <si>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</si>
  <si>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</si>
  <si>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</si>
  <si>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</si>
  <si>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</si>
  <si>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</si>
  <si>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</si>
  <si>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</si>
  <si>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</si>
  <si>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</si>
  <si>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</si>
  <si>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</si>
  <si>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</si>
  <si>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</si>
  <si>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</si>
  <si>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</si>
  <si>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</si>
  <si>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</si>
  <si>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</si>
  <si>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</si>
  <si>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</si>
  <si>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</si>
  <si>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</si>
  <si>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</si>
  <si>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</si>
  <si>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</si>
  <si>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</si>
  <si>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</si>
  <si>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</si>
  <si>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</si>
  <si>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</si>
  <si>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</si>
  <si>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</si>
  <si>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</si>
  <si>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</si>
  <si>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</si>
  <si>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</si>
  <si>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</si>
  <si>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</si>
  <si>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</si>
  <si>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</si>
  <si>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</si>
  <si>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</si>
  <si>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</si>
  <si>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</si>
  <si>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</si>
  <si>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</si>
  <si>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</si>
  <si>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</si>
  <si>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</si>
  <si>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</si>
  <si>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</si>
  <si>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</si>
  <si>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</si>
  <si>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</si>
  <si>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</si>
  <si>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</si>
  <si>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</si>
  <si>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</si>
  <si>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</si>
  <si>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</si>
  <si>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</si>
  <si>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</si>
  <si>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</si>
  <si>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</si>
  <si>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</si>
  <si>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</si>
  <si>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</si>
  <si>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</si>
  <si>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</si>
  <si>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</si>
  <si>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</si>
  <si>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</si>
  <si>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</si>
  <si>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</si>
  <si>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</si>
  <si>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</si>
  <si>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</si>
  <si>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</si>
  <si>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</si>
  <si>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</si>
  <si>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</si>
  <si>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</si>
  <si>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</si>
  <si>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</si>
  <si>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</si>
  <si>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</si>
  <si>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</si>
  <si>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</si>
  <si>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</si>
  <si>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</si>
  <si>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</si>
  <si>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</si>
  <si>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</si>
  <si>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</si>
  <si>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</si>
  <si>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</si>
  <si>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</si>
  <si>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</si>
  <si>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</si>
  <si>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</si>
  <si>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</si>
  <si>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</si>
  <si>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</si>
  <si>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</si>
  <si>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</si>
  <si>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</si>
  <si>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</si>
  <si>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</si>
  <si>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</si>
  <si>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</si>
  <si>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</si>
  <si>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</si>
  <si>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</si>
  <si>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</si>
  <si>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</si>
  <si>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</si>
  <si>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</si>
  <si>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</si>
  <si>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</si>
  <si>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</si>
  <si>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</si>
  <si>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</si>
  <si>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</si>
  <si>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</si>
  <si>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</si>
  <si>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</si>
  <si>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</si>
  <si>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</si>
  <si>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</si>
  <si>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</si>
  <si>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</si>
  <si>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</si>
  <si>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</si>
  <si>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</si>
  <si>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</si>
  <si>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</si>
  <si>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</si>
  <si>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</si>
  <si>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</si>
  <si>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</si>
  <si>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</si>
  <si>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</si>
  <si>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</si>
  <si>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</si>
  <si>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</si>
  <si>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</si>
  <si>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</si>
  <si>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</si>
  <si>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</si>
  <si>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</si>
  <si>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</si>
  <si>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</si>
  <si>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</si>
  <si>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</si>
  <si>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</si>
  <si>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</si>
  <si>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</si>
  <si>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</si>
  <si>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</si>
  <si>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</si>
  <si>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</si>
  <si>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</si>
  <si>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</si>
  <si>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</si>
  <si>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</si>
  <si>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</si>
  <si>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</si>
  <si>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</si>
  <si>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</si>
  <si>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</si>
  <si>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</si>
  <si>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</si>
  <si>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</si>
  <si>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</si>
  <si>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</si>
  <si>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</si>
  <si>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</si>
  <si>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</si>
  <si>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</si>
  <si>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</si>
  <si>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</si>
  <si>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</si>
  <si>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</si>
  <si>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</si>
  <si>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</si>
  <si>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</si>
  <si>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</si>
  <si>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</si>
  <si>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</si>
  <si>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</si>
  <si>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</si>
  <si>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</si>
  <si>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</si>
  <si>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</si>
  <si>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</si>
  <si>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</si>
  <si>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</si>
  <si>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</si>
  <si>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</si>
  <si>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</si>
  <si>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</si>
  <si>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</si>
  <si>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</si>
  <si>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</si>
  <si>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</si>
  <si>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</si>
  <si>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</si>
  <si>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</si>
  <si>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</si>
  <si>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</si>
  <si>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</si>
  <si>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</si>
  <si>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</si>
  <si>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</si>
  <si>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</si>
  <si>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</si>
  <si>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</si>
  <si>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</si>
  <si>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</si>
  <si>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</si>
  <si>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</si>
  <si>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</si>
  <si>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</si>
  <si>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</si>
  <si>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</si>
  <si>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</si>
  <si>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</si>
  <si>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</si>
  <si>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</si>
  <si>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</si>
  <si>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</si>
  <si>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</si>
  <si>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</si>
  <si>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</si>
  <si>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</si>
  <si>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</si>
  <si>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</si>
  <si>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</si>
  <si>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</si>
  <si>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</si>
  <si>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</si>
  <si>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</si>
  <si>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</si>
  <si>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</si>
  <si>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</si>
  <si>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</si>
  <si>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</si>
  <si>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</si>
  <si>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</si>
  <si>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</si>
  <si>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</si>
  <si>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</si>
  <si>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</si>
  <si>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</si>
  <si>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</si>
  <si>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</si>
  <si>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</si>
  <si>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</si>
  <si>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</si>
  <si>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</si>
  <si>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</si>
  <si>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</si>
  <si>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</si>
  <si>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</si>
  <si>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</si>
  <si>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</si>
  <si>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</si>
  <si>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</si>
  <si>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</si>
  <si>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</si>
  <si>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</si>
  <si>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</si>
  <si>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</si>
  <si>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</si>
  <si>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</si>
  <si>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</si>
  <si>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</si>
  <si>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</si>
  <si>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</si>
  <si>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</si>
  <si>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</si>
  <si>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</si>
  <si>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</si>
  <si>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</si>
  <si>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</si>
  <si>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</si>
  <si>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</si>
  <si>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</si>
  <si>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</si>
  <si>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</si>
  <si>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</si>
  <si>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</si>
  <si>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</si>
  <si>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</si>
  <si>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</si>
  <si>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</si>
  <si>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</si>
  <si>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</si>
  <si>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</si>
  <si>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</si>
  <si>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</si>
  <si>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</si>
  <si>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</si>
  <si>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</si>
  <si>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</si>
  <si>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</si>
  <si>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</si>
  <si>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</si>
  <si>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</si>
  <si>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</si>
  <si>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</si>
  <si>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</si>
  <si>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</si>
  <si>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</si>
  <si>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</si>
  <si>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</si>
  <si>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</si>
  <si>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</si>
  <si>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</si>
  <si>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</si>
  <si>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</si>
  <si>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</si>
  <si>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</si>
  <si>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</si>
  <si>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</si>
  <si>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</si>
  <si>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</si>
  <si>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</si>
  <si>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</si>
  <si>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</si>
  <si>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</si>
  <si>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</si>
  <si>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</si>
  <si>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</si>
  <si>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</si>
  <si>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</si>
  <si>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</si>
  <si>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</si>
  <si>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</si>
  <si>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</si>
  <si>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</si>
  <si>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</si>
  <si>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</si>
  <si>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</si>
  <si>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</si>
  <si>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</si>
  <si>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</si>
  <si>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</si>
  <si>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</si>
  <si>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</si>
  <si>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</si>
  <si>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</si>
  <si>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</si>
  <si>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</si>
  <si>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</si>
  <si>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</si>
  <si>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</si>
  <si>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</si>
  <si>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</si>
  <si>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</si>
  <si>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</si>
  <si>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</si>
  <si>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</si>
  <si>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</si>
  <si>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</si>
  <si>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</si>
  <si>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</si>
  <si>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</si>
  <si>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</si>
  <si>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</si>
  <si>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</si>
  <si>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</si>
  <si>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</si>
  <si>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</si>
  <si>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</si>
  <si>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</si>
  <si>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</si>
  <si>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</si>
  <si>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</si>
  <si>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</si>
  <si>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</si>
  <si>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</si>
  <si>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</si>
  <si>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</si>
  <si>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</si>
  <si>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</si>
  <si>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</si>
  <si>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</si>
  <si>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</si>
  <si>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</si>
  <si>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</si>
  <si>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</si>
  <si>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</si>
  <si>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</si>
  <si>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</si>
  <si>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</si>
  <si>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</si>
  <si>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</si>
  <si>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</si>
  <si>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</si>
  <si>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</si>
  <si>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</si>
  <si>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</si>
  <si>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</si>
  <si>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</si>
  <si>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</si>
  <si>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</si>
  <si>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</si>
  <si>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</si>
  <si>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</si>
  <si>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</si>
  <si>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</si>
  <si>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</si>
  <si>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</si>
  <si>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</si>
  <si>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</si>
  <si>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</si>
  <si>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</si>
  <si>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</si>
  <si>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</si>
  <si>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</si>
  <si>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</si>
  <si>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</si>
  <si>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</si>
  <si>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</si>
  <si>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</si>
  <si>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</si>
  <si>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</si>
  <si>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</si>
  <si>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</si>
  <si>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</si>
  <si>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</si>
  <si>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</si>
  <si>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</si>
  <si>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</si>
  <si>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</si>
  <si>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</si>
  <si>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</si>
  <si>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</si>
  <si>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</si>
  <si>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</si>
  <si>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</si>
  <si>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</si>
  <si>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</si>
  <si>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</si>
  <si>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</si>
  <si>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</si>
  <si>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</si>
  <si>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</si>
  <si>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</si>
  <si>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</si>
  <si>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</si>
  <si>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</si>
  <si>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</si>
  <si>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</si>
  <si>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</si>
  <si>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</si>
  <si>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</si>
  <si>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</si>
  <si>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</si>
  <si>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</si>
  <si>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</si>
  <si>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</si>
  <si>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</si>
  <si>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</si>
  <si>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</si>
  <si>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</si>
  <si>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</si>
  <si>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</si>
  <si>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</si>
  <si>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</si>
  <si>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</si>
  <si>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</si>
  <si>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</si>
  <si>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</si>
  <si>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</si>
  <si>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</si>
  <si>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</si>
  <si>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</si>
  <si>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</si>
  <si>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</si>
  <si>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</si>
  <si>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</si>
  <si>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</si>
  <si>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</si>
  <si>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</si>
  <si>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</si>
  <si>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</si>
  <si>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</si>
  <si>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</si>
  <si>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</si>
  <si>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</si>
  <si>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</si>
  <si>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</si>
  <si>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</si>
  <si>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</si>
  <si>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</si>
  <si>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</si>
  <si>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</si>
  <si>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</si>
  <si>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</si>
  <si>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</si>
  <si>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</si>
  <si>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</si>
  <si>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</si>
  <si>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</si>
  <si>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</si>
  <si>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</si>
  <si>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</si>
  <si>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</si>
  <si>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</si>
  <si>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</si>
  <si>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</si>
  <si>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</si>
  <si>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</si>
  <si>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</si>
  <si>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</si>
  <si>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</si>
  <si>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</si>
  <si>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</si>
  <si>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</si>
  <si>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</si>
  <si>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</si>
  <si>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</si>
  <si>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</si>
  <si>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</si>
  <si>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</si>
  <si>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</si>
  <si>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</si>
  <si>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</si>
  <si>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</si>
  <si>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</si>
  <si>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</si>
  <si>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</si>
  <si>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</si>
  <si>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</si>
  <si>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</si>
  <si>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</si>
  <si>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</si>
  <si>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</si>
  <si>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</si>
  <si>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</si>
  <si>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</si>
  <si>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</si>
  <si>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</si>
  <si>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</si>
  <si>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</si>
  <si>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</si>
  <si>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</si>
  <si>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</si>
  <si>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</si>
  <si>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</si>
  <si>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</si>
  <si>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</si>
  <si>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</si>
  <si>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</si>
  <si>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</si>
  <si>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</si>
  <si>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</si>
  <si>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</si>
  <si>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</si>
  <si>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</si>
  <si>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</si>
  <si>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</si>
  <si>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</si>
  <si>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</si>
  <si>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</si>
  <si>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</si>
  <si>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</si>
  <si>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</si>
  <si>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</si>
  <si>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</si>
  <si>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</si>
  <si>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</si>
  <si>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</si>
  <si>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</si>
  <si>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</si>
  <si>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</si>
  <si>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</si>
  <si>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</si>
  <si>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</si>
  <si>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</si>
  <si>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</si>
  <si>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</si>
  <si>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</si>
  <si>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</si>
  <si>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</si>
  <si>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</si>
  <si>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</si>
  <si>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</si>
  <si>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</si>
  <si>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</si>
  <si>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</si>
  <si>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</si>
  <si>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</si>
  <si>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</si>
  <si>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</si>
  <si>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</si>
  <si>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</si>
  <si>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</si>
  <si>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</si>
  <si>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</si>
  <si>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</si>
  <si>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</si>
  <si>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</si>
  <si>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</si>
  <si>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</si>
  <si>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</si>
  <si>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</si>
  <si>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</si>
  <si>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</si>
  <si>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</si>
  <si>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</si>
  <si>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</si>
  <si>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</si>
  <si>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</si>
  <si>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</si>
  <si>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</si>
  <si>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</si>
  <si>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</si>
  <si>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</si>
  <si>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</si>
  <si>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</si>
  <si>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</si>
  <si>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</si>
  <si>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</si>
  <si>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</si>
  <si>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</si>
  <si>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</si>
  <si>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</si>
  <si>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</si>
  <si>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</si>
  <si>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</si>
  <si>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</si>
  <si>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</si>
  <si>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</si>
  <si>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</si>
  <si>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</si>
  <si>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</si>
  <si>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</si>
  <si>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</si>
  <si>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</si>
  <si>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</si>
  <si>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</si>
  <si>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</si>
  <si>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</si>
  <si>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</si>
  <si>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</si>
  <si>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</si>
  <si>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</si>
  <si>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</si>
  <si>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</si>
  <si>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</si>
  <si>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</si>
  <si>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</si>
  <si>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</si>
  <si>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</si>
  <si>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</si>
  <si>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</si>
  <si>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</si>
  <si>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</si>
  <si>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</si>
  <si>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</si>
  <si>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</si>
  <si>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</si>
  <si>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</si>
  <si>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</si>
  <si>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</si>
  <si>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</si>
  <si>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</si>
  <si>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</si>
  <si>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</si>
  <si>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</si>
  <si>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</si>
  <si>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</si>
  <si>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</si>
  <si>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</si>
  <si>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</si>
  <si>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</si>
  <si>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</si>
  <si>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</si>
  <si>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</si>
  <si>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</si>
  <si>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</si>
  <si>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</si>
  <si>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</si>
  <si>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</si>
  <si>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</si>
  <si>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</si>
  <si>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</si>
  <si>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</si>
  <si>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</si>
  <si>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</si>
  <si>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</si>
  <si>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</si>
  <si>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</si>
  <si>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</si>
  <si>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</si>
  <si>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</si>
  <si>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</si>
  <si>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</si>
  <si>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</si>
  <si>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</si>
  <si>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</si>
  <si>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</si>
  <si>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</si>
  <si>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</si>
  <si>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</si>
  <si>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</si>
  <si>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</si>
  <si>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</si>
  <si>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</si>
  <si>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</si>
  <si>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</si>
  <si>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</si>
  <si>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</si>
  <si>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</si>
  <si>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</si>
  <si>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</si>
  <si>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</si>
  <si>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</si>
  <si>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</si>
  <si>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</si>
  <si>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</si>
  <si>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</si>
  <si>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</si>
  <si>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</si>
  <si>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</si>
  <si>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</si>
  <si>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</si>
  <si>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</si>
  <si>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</si>
  <si>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</si>
  <si>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</si>
  <si>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</si>
  <si>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</si>
  <si>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</si>
  <si>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</si>
  <si>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</si>
  <si>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</si>
  <si>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</si>
  <si>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</si>
  <si>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</si>
  <si>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</si>
  <si>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</si>
  <si>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</si>
  <si>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</si>
  <si>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</si>
  <si>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</si>
  <si>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</si>
  <si>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</si>
  <si>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</si>
  <si>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</si>
  <si>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</si>
  <si>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</si>
  <si>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</si>
  <si>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</si>
  <si>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</si>
  <si>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</si>
  <si>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</si>
  <si>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</si>
  <si>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</si>
  <si>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</si>
  <si>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</si>
  <si>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</si>
  <si>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</si>
  <si>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</si>
  <si>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</si>
  <si>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</si>
  <si>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</si>
  <si>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</si>
  <si>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</si>
  <si>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</si>
  <si>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</si>
  <si>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</si>
  <si>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</si>
  <si>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</si>
  <si>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</si>
  <si>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</si>
  <si>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</si>
  <si>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</si>
  <si>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</si>
  <si>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</si>
  <si>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</si>
  <si>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</si>
  <si>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</si>
  <si>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</si>
  <si>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</si>
  <si>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</si>
  <si>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</si>
  <si>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</si>
  <si>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</si>
  <si>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</si>
  <si>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</si>
  <si>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</si>
  <si>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</si>
  <si>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</si>
  <si>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</si>
  <si>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</si>
  <si>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</si>
  <si>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</si>
  <si>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</si>
  <si>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</si>
  <si>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</si>
  <si>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</si>
  <si>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</si>
  <si>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</si>
  <si>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</si>
  <si>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</si>
  <si>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</si>
  <si>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</si>
  <si>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</si>
  <si>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</si>
  <si>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</si>
  <si>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</si>
  <si>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</si>
  <si>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</si>
  <si>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</si>
  <si>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</si>
  <si>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</si>
  <si>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</si>
  <si>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</si>
  <si>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</si>
  <si>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</si>
  <si>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</si>
  <si>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</si>
  <si>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</si>
  <si>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</si>
  <si>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</si>
  <si>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</si>
  <si>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</si>
  <si>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</si>
  <si>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</si>
  <si>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</si>
  <si>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</si>
  <si>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</si>
  <si>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</si>
  <si>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</si>
  <si>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</si>
  <si>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</si>
  <si>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</si>
  <si>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</si>
  <si>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</si>
  <si>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</si>
  <si>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</si>
  <si>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</si>
  <si>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</si>
  <si>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</si>
  <si>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</si>
  <si>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</si>
  <si>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</si>
  <si>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</si>
  <si>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</si>
  <si>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</si>
  <si>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</si>
  <si>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</si>
  <si>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</si>
  <si>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</si>
  <si>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</si>
  <si>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</si>
  <si>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</si>
  <si>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</si>
  <si>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</si>
  <si>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</si>
  <si>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</si>
  <si>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</si>
  <si>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</si>
  <si>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</si>
  <si>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</si>
  <si>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</si>
  <si>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</si>
  <si>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</si>
  <si>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</si>
  <si>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</si>
  <si>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</si>
  <si>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</si>
  <si>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</si>
  <si>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</si>
  <si>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</si>
  <si>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</si>
  <si>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</si>
  <si>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</si>
  <si>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</si>
  <si>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</si>
  <si>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</si>
  <si>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</si>
  <si>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</si>
  <si>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</si>
  <si>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</si>
  <si>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</si>
  <si>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</si>
  <si>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</si>
  <si>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</si>
  <si>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</si>
  <si>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</si>
  <si>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</si>
  <si>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</si>
  <si>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</si>
  <si>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</si>
  <si>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</si>
  <si>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</si>
  <si>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</si>
  <si>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</si>
  <si>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</si>
  <si>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</si>
  <si>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</si>
  <si>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</si>
  <si>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</si>
  <si>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</si>
  <si>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</si>
  <si>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</si>
  <si>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</si>
  <si>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</si>
  <si>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</si>
  <si>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</si>
  <si>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</si>
  <si>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</si>
  <si>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</si>
  <si>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</si>
  <si>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</si>
  <si>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</si>
  <si>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</si>
  <si>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</si>
  <si>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</si>
  <si>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</si>
  <si>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</si>
  <si>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</si>
  <si>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</si>
  <si>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</si>
  <si>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</si>
  <si>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</si>
  <si>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</si>
  <si>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</si>
  <si>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</si>
  <si>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</si>
  <si>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</si>
  <si>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</si>
  <si>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</si>
  <si>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</si>
  <si>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</si>
  <si>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</si>
  <si>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</si>
  <si>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</si>
  <si>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</si>
  <si>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</si>
  <si>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</si>
  <si>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</si>
  <si>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</si>
  <si>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</si>
  <si>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</si>
  <si>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</si>
  <si>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</si>
  <si>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</si>
  <si>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</si>
  <si>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</si>
  <si>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</si>
  <si>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</si>
  <si>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</si>
  <si>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</si>
  <si>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</si>
  <si>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</si>
  <si>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</si>
  <si>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</si>
  <si>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</si>
  <si>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</si>
  <si>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</si>
  <si>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</si>
  <si>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</si>
  <si>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</si>
  <si>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</si>
  <si>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</si>
  <si>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</si>
  <si>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</si>
  <si>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</si>
  <si>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</si>
  <si>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</si>
  <si>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</si>
  <si>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</si>
  <si>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</si>
  <si>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</si>
  <si>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</si>
  <si>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</si>
  <si>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</si>
  <si>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</si>
  <si>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</si>
  <si>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</si>
  <si>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</si>
  <si>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</si>
  <si>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</si>
  <si>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</si>
  <si>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</si>
  <si>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</si>
  <si>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</si>
  <si>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</si>
  <si>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</si>
  <si>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</si>
  <si>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</si>
  <si>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</si>
  <si>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</si>
  <si>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</si>
  <si>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</si>
  <si>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</si>
  <si>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</si>
  <si>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</si>
  <si>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</si>
  <si>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</si>
  <si>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</si>
  <si>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</si>
  <si>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</si>
  <si>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</si>
  <si>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</si>
  <si>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</si>
  <si>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</si>
  <si>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</si>
  <si>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</si>
  <si>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</si>
  <si>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</si>
  <si>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</si>
  <si>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</si>
  <si>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</si>
  <si>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</si>
  <si>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</si>
  <si>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</si>
  <si>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</si>
  <si>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</si>
  <si>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</si>
  <si>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</si>
  <si>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</si>
  <si>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</si>
  <si>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</si>
  <si>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</si>
  <si>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</si>
  <si>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</si>
  <si>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</si>
  <si>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</si>
  <si>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</si>
  <si>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</si>
  <si>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</si>
  <si>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</si>
  <si>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</si>
  <si>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</si>
  <si>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</si>
  <si>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</si>
  <si>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</si>
  <si>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</si>
  <si>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</si>
  <si>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</si>
  <si>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</si>
  <si>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</si>
  <si>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</si>
  <si>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</si>
  <si>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</si>
  <si>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</si>
  <si>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</si>
  <si>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</si>
  <si>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</si>
  <si>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</si>
  <si>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</si>
  <si>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</si>
  <si>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</si>
  <si>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</si>
  <si>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</si>
  <si>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</si>
  <si>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</si>
  <si>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</si>
  <si>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</si>
  <si>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</si>
  <si>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</si>
  <si>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</si>
  <si>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</si>
  <si>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</si>
  <si>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</si>
  <si>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</si>
  <si>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</si>
  <si>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</si>
  <si>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</si>
  <si>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</si>
  <si>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</si>
  <si>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</si>
  <si>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</si>
  <si>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</si>
  <si>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</si>
  <si>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</si>
  <si>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</si>
  <si>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</si>
  <si>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</si>
  <si>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</si>
  <si>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</si>
  <si>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</si>
  <si>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</si>
  <si>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</si>
  <si>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</si>
  <si>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</si>
  <si>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</si>
  <si>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</si>
  <si>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</si>
  <si>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</si>
  <si>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</si>
  <si>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</si>
  <si>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</si>
  <si>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</si>
  <si>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</si>
  <si>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</si>
  <si>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</si>
  <si>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</si>
  <si>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</si>
  <si>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</si>
  <si>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</si>
  <si>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</si>
  <si>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</si>
  <si>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</si>
  <si>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</si>
  <si>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</si>
  <si>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</si>
  <si>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</si>
  <si>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</si>
  <si>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</si>
  <si>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</si>
  <si>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</si>
  <si>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</si>
  <si>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</si>
  <si>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</si>
  <si>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</si>
  <si>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</si>
  <si>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</si>
  <si>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</si>
  <si>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</si>
  <si>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</si>
  <si>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</si>
  <si>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</si>
  <si>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</si>
  <si>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</si>
  <si>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</si>
  <si>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</si>
  <si>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</si>
  <si>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</si>
  <si>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</si>
  <si>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</si>
  <si>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</si>
  <si>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</si>
  <si>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</si>
  <si>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</si>
  <si>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</si>
  <si>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</si>
  <si>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</si>
  <si>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</si>
  <si>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</si>
  <si>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</si>
  <si>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</si>
  <si>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</si>
  <si>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</si>
  <si>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</si>
  <si>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</si>
  <si>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</si>
  <si>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</si>
  <si>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</si>
  <si>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</si>
  <si>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</si>
  <si>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</si>
  <si>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</si>
  <si>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</si>
  <si>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</si>
  <si>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</si>
  <si>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</si>
  <si>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</si>
  <si>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</si>
  <si>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</si>
  <si>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</si>
  <si>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</si>
  <si>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</si>
  <si>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</si>
  <si>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</si>
  <si>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</si>
  <si>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</si>
  <si>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</si>
  <si>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</si>
  <si>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</si>
  <si>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</si>
  <si>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</si>
  <si>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</si>
  <si>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</si>
  <si>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</si>
  <si>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</si>
  <si>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</si>
  <si>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</si>
  <si>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</si>
  <si>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</si>
  <si>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</si>
  <si>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</si>
  <si>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</si>
  <si>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</si>
  <si>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</si>
  <si>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</si>
  <si>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</si>
  <si>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</si>
  <si>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</si>
  <si>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</si>
  <si>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</si>
  <si>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</si>
  <si>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</si>
  <si>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</si>
  <si>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</si>
  <si>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</si>
  <si>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</si>
  <si>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</si>
  <si>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</si>
  <si>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</si>
  <si>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</si>
  <si>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</si>
  <si>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</si>
  <si>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</si>
  <si>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</si>
  <si>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</si>
  <si>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</si>
  <si>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</si>
  <si>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</si>
  <si>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</si>
  <si>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</si>
  <si>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</si>
  <si>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</si>
  <si>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</si>
  <si>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</si>
  <si>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</si>
  <si>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</si>
  <si>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</si>
  <si>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</si>
  <si>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</si>
  <si>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</si>
  <si>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</si>
  <si>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</si>
  <si>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</si>
  <si>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</si>
  <si>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</si>
  <si>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</si>
  <si>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</si>
  <si>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</si>
  <si>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</si>
  <si>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</si>
  <si>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</si>
  <si>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</si>
  <si>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</si>
  <si>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</si>
  <si>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</si>
  <si>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</si>
  <si>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</si>
  <si>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</si>
  <si>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</si>
  <si>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</si>
  <si>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</si>
  <si>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</si>
  <si>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</si>
  <si>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</si>
  <si>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</si>
  <si>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</si>
  <si>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</si>
  <si>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</si>
  <si>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</si>
  <si>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</si>
  <si>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</si>
  <si>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</si>
  <si>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</si>
  <si>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</si>
  <si>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</si>
  <si>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</si>
  <si>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</si>
  <si>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</si>
  <si>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</si>
  <si>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</si>
  <si>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</si>
  <si>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</si>
  <si>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</si>
  <si>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</si>
  <si>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</si>
  <si>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</si>
  <si>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</si>
  <si>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</si>
  <si>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</si>
  <si>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</si>
  <si>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</si>
  <si>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</si>
  <si>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</si>
  <si>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</si>
  <si>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</si>
  <si>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</si>
  <si>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</si>
  <si>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</si>
  <si>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</si>
  <si>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</si>
  <si>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</si>
  <si>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</si>
  <si>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</si>
  <si>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</si>
  <si>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</si>
  <si>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</si>
  <si>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</si>
  <si>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</si>
  <si>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</si>
  <si>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</si>
  <si>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</si>
  <si>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</si>
  <si>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</si>
  <si>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</si>
  <si>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</si>
  <si>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</si>
  <si>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</si>
  <si>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</si>
  <si>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</si>
  <si>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</si>
  <si>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</si>
  <si>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</si>
  <si>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</si>
  <si>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</si>
  <si>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</si>
  <si>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</si>
  <si>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</si>
  <si>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</si>
  <si>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</si>
  <si>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</si>
  <si>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</si>
  <si>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</si>
  <si>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</si>
  <si>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</si>
  <si>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</si>
  <si>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</si>
  <si>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</si>
  <si>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</si>
  <si>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</si>
  <si>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</si>
  <si>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</si>
  <si>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</si>
  <si>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</si>
  <si>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</si>
  <si>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</si>
  <si>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</si>
  <si>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</si>
  <si>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</si>
  <si>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</si>
  <si>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</si>
  <si>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</si>
  <si>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</si>
  <si>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</si>
  <si>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</si>
  <si>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</si>
  <si>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</si>
  <si>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</si>
  <si>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</si>
  <si>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</si>
  <si>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</si>
  <si>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</si>
  <si>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</si>
  <si>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</si>
  <si>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</si>
  <si>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</si>
  <si>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</si>
  <si>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</si>
  <si>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</si>
  <si>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</si>
  <si>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</si>
  <si>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</si>
  <si>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</si>
  <si>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</si>
  <si>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</si>
  <si>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</si>
  <si>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</si>
  <si>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</si>
  <si>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</si>
  <si>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</si>
  <si>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</si>
  <si>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</si>
  <si>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</si>
  <si>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</si>
  <si>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</si>
  <si>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</si>
  <si>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</si>
  <si>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</si>
  <si>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</si>
  <si>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</si>
  <si>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</si>
  <si>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</si>
  <si>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</si>
  <si>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</si>
  <si>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</si>
  <si>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</si>
  <si>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</si>
  <si>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</si>
  <si>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</si>
  <si>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</si>
  <si>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</si>
  <si>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</si>
  <si>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</si>
  <si>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</si>
  <si>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</si>
  <si>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</si>
  <si>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</si>
  <si>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</si>
  <si>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</si>
  <si>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</si>
  <si>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</si>
  <si>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</si>
  <si>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</si>
  <si>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</si>
  <si>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</si>
  <si>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</si>
  <si>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</si>
  <si>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</si>
  <si>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</si>
  <si>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</si>
  <si>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</si>
  <si>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</si>
  <si>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</si>
  <si>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</si>
  <si>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</si>
  <si>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</si>
  <si>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</si>
  <si>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</si>
  <si>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</si>
  <si>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</si>
  <si>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</si>
  <si>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</si>
  <si>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</si>
  <si>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</si>
  <si>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</si>
  <si>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</si>
  <si>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</si>
  <si>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</si>
  <si>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</si>
  <si>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</si>
  <si>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</si>
  <si>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</si>
  <si>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</si>
  <si>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</si>
  <si>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</si>
  <si>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</si>
  <si>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</si>
  <si>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</si>
  <si>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</si>
  <si>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</si>
  <si>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</si>
  <si>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</si>
  <si>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</si>
  <si>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</si>
  <si>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</si>
  <si>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</si>
  <si>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</si>
  <si>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</si>
  <si>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</si>
  <si>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</si>
  <si>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</si>
  <si>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</si>
  <si>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</si>
  <si>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</si>
  <si>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</si>
  <si>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</si>
  <si>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</si>
  <si>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</si>
  <si>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</si>
  <si>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</si>
  <si>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</si>
  <si>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</si>
  <si>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</si>
  <si>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</si>
  <si>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</si>
  <si>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</si>
  <si>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</si>
  <si>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</si>
  <si>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</si>
  <si>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</si>
  <si>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</si>
  <si>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</si>
  <si>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</si>
  <si>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</si>
  <si>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</si>
  <si>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</si>
  <si>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</si>
  <si>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</si>
  <si>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</si>
  <si>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</si>
  <si>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</si>
  <si>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</si>
  <si>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</si>
  <si>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</si>
  <si>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</si>
  <si>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</si>
  <si>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</si>
  <si>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</si>
  <si>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</si>
  <si>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</si>
  <si>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</si>
  <si>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</si>
  <si>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</si>
  <si>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</si>
  <si>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</si>
  <si>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</si>
  <si>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</si>
  <si>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</si>
  <si>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</si>
  <si>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</si>
  <si>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</si>
  <si>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</si>
  <si>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</si>
  <si>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</si>
  <si>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</si>
  <si>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</si>
  <si>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</si>
  <si>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</si>
  <si>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</si>
  <si>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</si>
  <si>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</si>
  <si>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</si>
  <si>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</si>
  <si>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</si>
  <si>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</si>
  <si>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</si>
  <si>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</si>
  <si>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</si>
  <si>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</si>
  <si>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</si>
  <si>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</si>
  <si>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</si>
  <si>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</si>
  <si>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</si>
  <si>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</si>
  <si>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</si>
  <si>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</si>
  <si>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</si>
  <si>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</si>
  <si>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</si>
  <si>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</si>
  <si>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</si>
  <si>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</si>
  <si>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</si>
  <si>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</si>
  <si>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</si>
  <si>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</si>
  <si>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</si>
  <si>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</si>
  <si>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</si>
  <si>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</si>
  <si>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</si>
  <si>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</si>
  <si>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</si>
  <si>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</si>
  <si>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</si>
  <si>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</si>
  <si>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</si>
  <si>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</si>
  <si>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</si>
  <si>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</si>
  <si>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</si>
  <si>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</si>
  <si>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</si>
  <si>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</si>
  <si>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</si>
  <si>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</si>
  <si>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</si>
  <si>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</si>
  <si>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</si>
  <si>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</si>
  <si>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</si>
  <si>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</si>
  <si>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</si>
  <si>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</si>
  <si>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</si>
  <si>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</si>
  <si>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</si>
  <si>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</si>
  <si>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</si>
  <si>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</si>
  <si>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</si>
  <si>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</si>
  <si>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</si>
  <si>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</si>
  <si>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</si>
  <si>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</si>
  <si>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</si>
  <si>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</si>
  <si>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</si>
  <si>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</si>
  <si>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</si>
  <si>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</si>
  <si>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</si>
  <si>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</si>
  <si>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</si>
  <si>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</si>
  <si>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</si>
  <si>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</si>
  <si>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</si>
  <si>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</si>
  <si>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</si>
  <si>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</si>
  <si>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</si>
  <si>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</si>
  <si>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</si>
  <si>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</si>
  <si>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</si>
  <si>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</si>
  <si>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</si>
  <si>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</si>
  <si>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</si>
  <si>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</si>
  <si>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</si>
  <si>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</si>
  <si>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</si>
  <si>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</si>
  <si>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</si>
  <si>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</si>
  <si>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</si>
  <si>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</si>
  <si>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</si>
  <si>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</si>
  <si>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</si>
  <si>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</si>
  <si>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</si>
  <si>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</si>
  <si>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</si>
  <si>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</si>
  <si>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</si>
  <si>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</si>
  <si>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</si>
  <si>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</si>
  <si>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</si>
  <si>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</si>
  <si>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</si>
  <si>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</si>
  <si>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</si>
  <si>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</si>
  <si>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</si>
  <si>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</si>
  <si>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</si>
  <si>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</si>
  <si>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</si>
  <si>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</si>
  <si>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</si>
  <si>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</si>
  <si>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</si>
  <si>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</si>
  <si>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</si>
  <si>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</si>
  <si>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</si>
  <si>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</si>
  <si>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</si>
  <si>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</si>
  <si>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</si>
  <si>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</si>
  <si>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</si>
  <si>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</si>
  <si>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</si>
  <si>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</si>
  <si>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</si>
  <si>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</si>
  <si>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</si>
  <si>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</si>
  <si>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</si>
  <si>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</si>
  <si>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</si>
  <si>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</si>
  <si>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</si>
  <si>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</si>
  <si>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</si>
  <si>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</si>
  <si>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</si>
  <si>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</si>
  <si>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</si>
  <si>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</si>
  <si>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</si>
  <si>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</si>
  <si>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</si>
  <si>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</si>
  <si>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</si>
  <si>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</si>
  <si>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</si>
  <si>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</si>
  <si>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</si>
  <si>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</si>
  <si>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</si>
  <si>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</si>
  <si>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</si>
  <si>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</si>
  <si>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</si>
  <si>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</si>
  <si>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</si>
  <si>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</si>
  <si>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</si>
  <si>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</si>
  <si>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</si>
  <si>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</si>
  <si>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</si>
  <si>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</si>
  <si>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</si>
  <si>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</si>
  <si>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</si>
  <si>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</si>
  <si>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</si>
  <si>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</si>
  <si>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</si>
  <si>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</si>
  <si>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</si>
  <si>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</si>
  <si>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</si>
  <si>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</si>
  <si>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</si>
  <si>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</si>
  <si>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</si>
  <si>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</si>
  <si>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</si>
  <si>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</si>
  <si>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</si>
  <si>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</si>
  <si>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</si>
  <si>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</si>
  <si>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</si>
  <si>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</si>
  <si>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</si>
  <si>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</si>
  <si>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</si>
  <si>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</si>
  <si>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</si>
  <si>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</si>
  <si>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</si>
  <si>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</si>
  <si>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</si>
  <si>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</si>
  <si>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</si>
  <si>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</si>
  <si>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</si>
  <si>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</si>
  <si>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</si>
  <si>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</si>
  <si>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</si>
  <si>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</si>
  <si>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</si>
  <si>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</si>
  <si>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</si>
  <si>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</si>
  <si>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</si>
  <si>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</si>
  <si>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</si>
  <si>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</si>
  <si>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</si>
  <si>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</si>
  <si>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</si>
  <si>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</si>
  <si>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</si>
  <si>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</si>
  <si>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</si>
  <si>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</si>
  <si>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</si>
  <si>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</si>
  <si>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</si>
  <si>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</si>
  <si>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</si>
  <si>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</si>
  <si>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</si>
  <si>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</si>
  <si>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</si>
  <si>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</si>
  <si>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</si>
  <si>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</si>
  <si>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</si>
  <si>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</si>
  <si>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</si>
  <si>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</si>
  <si>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</si>
  <si>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</si>
  <si>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</si>
  <si>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</si>
  <si>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</si>
  <si>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</si>
  <si>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</si>
  <si>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</si>
  <si>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</si>
  <si>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</si>
  <si>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</si>
  <si>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</si>
  <si>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</si>
  <si>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</si>
  <si>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</si>
  <si>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</si>
  <si>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</si>
  <si>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</si>
  <si>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</si>
  <si>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</si>
  <si>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</si>
  <si>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</si>
  <si>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</si>
  <si>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</si>
  <si>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</si>
  <si>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</si>
  <si>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</si>
  <si>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</si>
  <si>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</si>
  <si>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</si>
  <si>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</si>
  <si>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</si>
  <si>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</si>
  <si>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</si>
  <si>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</si>
  <si>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</si>
  <si>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</si>
  <si>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</si>
  <si>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</si>
  <si>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</si>
  <si>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</si>
  <si>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</si>
  <si>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</si>
  <si>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</si>
  <si>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</si>
  <si>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</si>
  <si>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</si>
  <si>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</si>
  <si>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</si>
  <si>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</si>
  <si>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</si>
  <si>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</si>
  <si>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</si>
  <si>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</si>
  <si>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</si>
  <si>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</si>
  <si>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</si>
  <si>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</si>
  <si>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</si>
  <si>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</si>
  <si>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</si>
  <si>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</si>
  <si>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</si>
  <si>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</si>
  <si>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</si>
  <si>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</si>
  <si>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</si>
  <si>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</si>
  <si>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</si>
  <si>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</si>
  <si>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</si>
  <si>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</si>
  <si>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</si>
  <si>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</si>
  <si>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</si>
  <si>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</si>
  <si>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</si>
  <si>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</si>
  <si>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</si>
  <si>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</si>
  <si>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</si>
  <si>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</si>
  <si>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</si>
  <si>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</si>
  <si>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</si>
  <si>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</si>
  <si>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</si>
  <si>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</si>
  <si>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</si>
  <si>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</si>
  <si>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</si>
  <si>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</si>
  <si>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</si>
  <si>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</si>
  <si>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</si>
  <si>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</si>
  <si>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</si>
  <si>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</si>
  <si>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</si>
  <si>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</si>
  <si>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</si>
  <si>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</si>
  <si>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</si>
  <si>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</si>
  <si>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</si>
  <si>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</si>
  <si>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</si>
  <si>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</si>
  <si>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</si>
  <si>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</si>
  <si>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</si>
  <si>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</si>
  <si>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</si>
  <si>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</si>
  <si>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</si>
  <si>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</si>
  <si>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</si>
  <si>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</si>
  <si>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</si>
  <si>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</si>
  <si>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</si>
  <si>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</si>
  <si>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</si>
  <si>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</si>
  <si>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</si>
  <si>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</si>
  <si>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</si>
  <si>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</si>
  <si>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</si>
  <si>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</si>
  <si>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</si>
  <si>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</si>
  <si>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</si>
  <si>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</si>
  <si>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</si>
  <si>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</si>
  <si>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</si>
  <si>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</si>
  <si>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</si>
  <si>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</si>
  <si>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</si>
  <si>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</si>
  <si>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</si>
  <si>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</si>
  <si>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</si>
  <si>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</si>
  <si>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</si>
  <si>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</si>
  <si>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</si>
  <si>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</si>
  <si>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</si>
  <si>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</si>
  <si>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</si>
  <si>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</si>
  <si>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</si>
  <si>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</si>
  <si>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</si>
  <si>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</si>
  <si>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</si>
  <si>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</si>
  <si>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</si>
  <si>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</si>
  <si>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</si>
  <si>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</si>
  <si>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</si>
  <si>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</si>
  <si>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</si>
  <si>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</si>
  <si>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</si>
  <si>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</si>
  <si>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</si>
  <si>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</si>
  <si>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</si>
  <si>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</si>
  <si>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</si>
  <si>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</si>
  <si>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</si>
  <si>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</si>
  <si>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</si>
  <si>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</si>
  <si>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</si>
  <si>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</si>
  <si>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</si>
  <si>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</si>
  <si>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</si>
  <si>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</si>
  <si>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</si>
  <si>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</si>
  <si>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</si>
  <si>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</si>
  <si>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</si>
  <si>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</si>
  <si>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</si>
  <si>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</si>
  <si>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</si>
  <si>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</si>
  <si>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</si>
  <si>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</si>
  <si>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</si>
  <si>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</si>
  <si>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</si>
  <si>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</si>
  <si>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</si>
  <si>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</si>
  <si>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</si>
  <si>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</si>
  <si>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</si>
  <si>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</si>
  <si>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</si>
  <si>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</si>
  <si>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</si>
  <si>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</si>
  <si>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</si>
  <si>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</si>
  <si>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</si>
  <si>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</si>
  <si>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</si>
  <si>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</si>
  <si>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</si>
  <si>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</si>
  <si>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</si>
  <si>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</si>
  <si>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</si>
  <si>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</si>
  <si>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</si>
  <si>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</si>
  <si>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</si>
  <si>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</si>
  <si>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</si>
  <si>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</si>
  <si>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</si>
  <si>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</si>
  <si>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</si>
  <si>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</si>
  <si>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</si>
  <si>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</si>
  <si>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</si>
  <si>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</si>
  <si>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</si>
  <si>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</si>
  <si>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</si>
  <si>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</si>
  <si>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</si>
  <si>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</si>
  <si>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</si>
  <si>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</si>
  <si>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</si>
  <si>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</si>
  <si>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</si>
  <si>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</si>
  <si>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</si>
  <si>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</si>
  <si>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</si>
  <si>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</si>
  <si>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</si>
  <si>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</si>
  <si>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</si>
  <si>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</si>
  <si>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</si>
  <si>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</si>
  <si>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</si>
  <si>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</si>
  <si>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</si>
  <si>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</si>
  <si>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</si>
  <si>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</si>
  <si>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</si>
  <si>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</si>
  <si>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</si>
  <si>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</si>
  <si>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</si>
  <si>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</si>
  <si>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</si>
  <si>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</si>
  <si>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</si>
  <si>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</si>
  <si>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</si>
  <si>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</si>
  <si>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</si>
  <si>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</si>
  <si>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</si>
  <si>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</si>
  <si>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</si>
  <si>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</si>
  <si>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</si>
  <si>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</si>
  <si>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</si>
  <si>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</si>
  <si>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</si>
  <si>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</si>
  <si>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</si>
  <si>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</si>
  <si>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</si>
  <si>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</si>
  <si>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</si>
  <si>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</si>
  <si>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</si>
  <si>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</si>
  <si>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</si>
  <si>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</si>
  <si>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</si>
  <si>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</si>
  <si>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</si>
  <si>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</si>
  <si>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</si>
  <si>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</si>
  <si>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</si>
  <si>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</si>
  <si>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</si>
  <si>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</si>
  <si>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</si>
  <si>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</si>
  <si>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</si>
  <si>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</si>
  <si>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</si>
  <si>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</si>
  <si>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</si>
  <si>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</si>
  <si>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</si>
  <si>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</si>
  <si>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</si>
  <si>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</si>
  <si>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</si>
  <si>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</si>
  <si>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</si>
  <si>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</si>
  <si>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</si>
  <si>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</si>
  <si>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</si>
  <si>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</si>
  <si>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</si>
  <si>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</si>
  <si>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</si>
  <si>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</si>
  <si>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</si>
  <si>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</si>
  <si>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</si>
  <si>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</si>
  <si>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</si>
  <si>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</si>
  <si>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</si>
  <si>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</si>
  <si>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</si>
  <si>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</si>
  <si>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</si>
  <si>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</si>
  <si>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</si>
  <si>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</si>
  <si>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</si>
  <si>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</si>
  <si>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</si>
  <si>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</si>
  <si>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</si>
  <si>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</si>
  <si>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</si>
  <si>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</si>
  <si>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</si>
  <si>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</si>
  <si>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</si>
  <si>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</si>
  <si>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</si>
  <si>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</si>
  <si>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</si>
  <si>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</si>
  <si>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</si>
  <si>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</si>
  <si>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</si>
  <si>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</si>
  <si>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</si>
  <si>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</si>
  <si>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</si>
  <si>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</si>
  <si>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</si>
  <si>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</si>
  <si>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</si>
  <si>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</si>
  <si>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</si>
  <si>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</si>
  <si>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</si>
  <si>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</si>
  <si>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</si>
  <si>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</si>
  <si>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</si>
  <si>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</si>
  <si>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</si>
  <si>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</si>
  <si>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</si>
  <si>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</si>
  <si>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</si>
  <si>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</si>
  <si>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</si>
  <si>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</si>
  <si>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</si>
  <si>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</si>
  <si>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</si>
  <si>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</si>
  <si>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</si>
  <si>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</si>
  <si>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</si>
  <si>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</si>
  <si>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</si>
  <si>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</si>
  <si>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</si>
  <si>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</si>
  <si>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</si>
  <si>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</si>
  <si>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</si>
  <si>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</si>
  <si>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</si>
  <si>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</si>
  <si>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</si>
  <si>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</si>
  <si>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</si>
  <si>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</si>
  <si>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</si>
  <si>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</si>
  <si>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</si>
  <si>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</si>
  <si>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</si>
  <si>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</si>
  <si>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</si>
  <si>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</si>
  <si>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</si>
  <si>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</si>
  <si>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</si>
  <si>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</si>
  <si>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</si>
  <si>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</si>
  <si>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</si>
  <si>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</si>
  <si>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</si>
  <si>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</si>
  <si>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</si>
  <si>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</si>
  <si>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</si>
  <si>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</si>
  <si>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</si>
  <si>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</si>
  <si>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</si>
  <si>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</si>
  <si>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</si>
  <si>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</si>
  <si>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</si>
  <si>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</si>
  <si>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</si>
  <si>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</si>
  <si>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</si>
  <si>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</si>
  <si>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</si>
  <si>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</si>
  <si>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</si>
  <si>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</si>
  <si>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</si>
  <si>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</si>
  <si>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</si>
  <si>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</si>
  <si>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</si>
  <si>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</si>
  <si>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</si>
  <si>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</si>
  <si>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</si>
  <si>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</si>
  <si>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</si>
  <si>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</si>
  <si>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</si>
  <si>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</si>
  <si>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</si>
  <si>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</si>
  <si>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</si>
  <si>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</si>
  <si>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</si>
  <si>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</si>
  <si>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</si>
  <si>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</si>
  <si>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</si>
  <si>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</si>
  <si>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</si>
  <si>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</si>
  <si>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</si>
  <si>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</si>
  <si>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</si>
  <si>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</si>
  <si>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</si>
  <si>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</si>
  <si>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</si>
  <si>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</si>
  <si>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</si>
  <si>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</si>
  <si>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</si>
  <si>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</si>
  <si>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</si>
  <si>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</si>
  <si>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</si>
  <si>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</si>
  <si>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</si>
  <si>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</si>
  <si>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</si>
  <si>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</si>
  <si>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</si>
  <si>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</si>
  <si>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</si>
  <si>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</si>
  <si>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</si>
  <si>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</si>
  <si>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</si>
  <si>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</si>
  <si>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</si>
  <si>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</si>
  <si>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</si>
  <si>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</si>
  <si>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</si>
  <si>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</si>
  <si>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</si>
  <si>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</si>
  <si>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</si>
  <si>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</si>
  <si>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</si>
  <si>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</si>
  <si>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</si>
  <si>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</si>
  <si>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</si>
  <si>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</si>
  <si>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</si>
  <si>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</si>
  <si>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</si>
  <si>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</si>
  <si>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</si>
  <si>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</si>
  <si>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</si>
  <si>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</si>
  <si>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</si>
  <si>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</si>
  <si>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</si>
  <si>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</si>
  <si>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</si>
  <si>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</si>
  <si>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</si>
  <si>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</si>
  <si>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</si>
  <si>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</si>
  <si>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</si>
  <si>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</si>
  <si>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</si>
  <si>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</si>
  <si>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</si>
  <si>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</si>
  <si>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</si>
  <si>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</si>
  <si>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</si>
  <si>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</si>
  <si>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</si>
  <si>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</si>
  <si>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</si>
  <si>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</si>
  <si>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</si>
  <si>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</si>
  <si>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</si>
  <si>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</si>
  <si>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</si>
  <si>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</si>
  <si>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</si>
  <si>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</si>
  <si>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</si>
  <si>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</si>
  <si>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</si>
  <si>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</si>
  <si>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</si>
  <si>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</si>
  <si>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</si>
  <si>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</si>
  <si>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</si>
  <si>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</si>
  <si>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</si>
  <si>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</si>
  <si>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</si>
  <si>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</si>
  <si>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</si>
  <si>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</si>
  <si>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</si>
  <si>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</si>
  <si>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</si>
  <si>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</si>
  <si>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</si>
  <si>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</si>
  <si>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</si>
  <si>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</si>
  <si>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</si>
  <si>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</si>
  <si>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</si>
  <si>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</si>
  <si>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</si>
  <si>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</si>
  <si>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</si>
  <si>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</si>
  <si>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</si>
  <si>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</si>
  <si>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</si>
  <si>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</si>
  <si>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</si>
  <si>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</si>
  <si>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</si>
  <si>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</si>
  <si>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</si>
  <si>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</si>
  <si>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</si>
  <si>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</si>
  <si>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</si>
  <si>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</si>
  <si>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</si>
  <si>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</si>
  <si>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</si>
  <si>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</si>
  <si>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</si>
  <si>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</si>
  <si>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</si>
  <si>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</si>
  <si>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</si>
  <si>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</si>
  <si>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</si>
  <si>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</si>
  <si>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</si>
  <si>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</si>
  <si>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</si>
  <si>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</si>
  <si>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</si>
  <si>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</si>
  <si>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</si>
  <si>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</si>
  <si>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</si>
  <si>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</si>
  <si>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</si>
  <si>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</si>
  <si>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</si>
  <si>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</si>
  <si>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</si>
  <si>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</si>
  <si>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</si>
  <si>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</si>
  <si>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</si>
  <si>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</si>
  <si>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</si>
  <si>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</si>
  <si>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</si>
  <si>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</si>
  <si>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</si>
  <si>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</si>
  <si>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</si>
  <si>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</si>
  <si>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</si>
  <si>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</si>
  <si>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</si>
  <si>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</si>
  <si>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</si>
  <si>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</si>
  <si>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</si>
  <si>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</si>
  <si>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</si>
  <si>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</si>
  <si>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</si>
  <si>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</si>
  <si>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</si>
  <si>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</si>
  <si>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</si>
  <si>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</si>
  <si>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</si>
  <si>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</si>
  <si>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</si>
  <si>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</si>
  <si>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</si>
  <si>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</si>
  <si>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</si>
  <si>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</si>
  <si>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</si>
  <si>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</si>
  <si>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</si>
  <si>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</si>
  <si>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</si>
  <si>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</si>
  <si>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</si>
  <si>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</si>
  <si>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</si>
  <si>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</si>
  <si>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</si>
  <si>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</si>
  <si>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</si>
  <si>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</si>
  <si>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</si>
  <si>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</si>
  <si>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</si>
  <si>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</si>
  <si>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</si>
  <si>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</si>
  <si>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</si>
  <si>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</si>
  <si>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</si>
  <si>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</si>
  <si>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</si>
  <si>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</si>
  <si>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</si>
  <si>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</si>
  <si>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</si>
  <si>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</si>
  <si>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</si>
  <si>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</si>
  <si>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</si>
  <si>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</si>
  <si>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</si>
  <si>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</si>
  <si>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</si>
  <si>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</si>
  <si>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</si>
  <si>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</si>
  <si>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</si>
  <si>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</si>
  <si>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</si>
  <si>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</si>
  <si>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</si>
  <si>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</si>
  <si>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</si>
  <si>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</si>
  <si>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</si>
  <si>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</si>
  <si>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</si>
  <si>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</si>
  <si>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</si>
  <si>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</si>
  <si>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</si>
  <si>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</si>
  <si>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</si>
  <si>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</si>
  <si>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</si>
  <si>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</si>
  <si>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</si>
  <si>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</si>
  <si>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</si>
  <si>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</si>
  <si>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</si>
  <si>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</si>
  <si>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</si>
  <si>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</si>
  <si>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</si>
  <si>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</si>
  <si>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</si>
  <si>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</si>
  <si>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</si>
  <si>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</si>
  <si>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</si>
  <si>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</si>
  <si>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</si>
  <si>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</si>
  <si>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</si>
  <si>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</si>
  <si>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</si>
  <si>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</si>
  <si>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</si>
  <si>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</si>
  <si>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</si>
  <si>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</si>
  <si>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</si>
  <si>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</si>
  <si>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</si>
  <si>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</si>
  <si>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</si>
  <si>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</si>
  <si>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</si>
  <si>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</si>
  <si>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</si>
  <si>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</si>
  <si>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</si>
  <si>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</si>
  <si>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</si>
  <si>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</si>
  <si>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</si>
  <si>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</si>
  <si>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</si>
  <si>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</si>
  <si>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</si>
  <si>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</si>
  <si>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</si>
  <si>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</si>
  <si>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</si>
  <si>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</si>
  <si>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</si>
  <si>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</si>
  <si>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</si>
  <si>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</si>
  <si>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</si>
  <si>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</si>
  <si>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</si>
  <si>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</si>
  <si>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</si>
  <si>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</si>
  <si>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</si>
  <si>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</si>
  <si>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</si>
  <si>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</si>
  <si>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</si>
  <si>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</si>
  <si>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</si>
  <si>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</si>
  <si>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</si>
  <si>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</si>
  <si>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</si>
  <si>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</si>
  <si>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</si>
  <si>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</si>
  <si>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</si>
  <si>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</si>
  <si>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</si>
  <si>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</si>
  <si>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</si>
  <si>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</si>
  <si>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</si>
  <si>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</si>
  <si>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</si>
  <si>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</si>
  <si>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</si>
  <si>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</si>
  <si>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</si>
  <si>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</si>
  <si>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</si>
  <si>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</si>
  <si>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</si>
  <si>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</si>
  <si>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</si>
  <si>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</si>
  <si>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</si>
  <si>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</si>
  <si>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</si>
  <si>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</si>
  <si>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</si>
  <si>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</si>
  <si>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</si>
  <si>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</si>
  <si>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</si>
  <si>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</si>
  <si>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</si>
  <si>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</si>
  <si>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</si>
  <si>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</si>
  <si>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</si>
  <si>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</si>
  <si>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</si>
  <si>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</si>
  <si>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</si>
  <si>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</si>
  <si>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</si>
  <si>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</si>
  <si>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</si>
  <si>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</si>
  <si>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</si>
  <si>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</si>
  <si>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</si>
  <si>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</si>
  <si>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</si>
  <si>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</si>
  <si>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</si>
  <si>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</si>
  <si>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</si>
  <si>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</si>
  <si>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</si>
  <si>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</si>
  <si>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</si>
  <si>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</si>
  <si>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</si>
  <si>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</si>
  <si>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</si>
  <si>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</si>
  <si>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</si>
  <si>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</si>
  <si>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</si>
  <si>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</si>
  <si>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</si>
  <si>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</si>
  <si>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</si>
  <si>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</si>
  <si>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</si>
  <si>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</si>
  <si>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</si>
  <si>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</si>
  <si>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</si>
  <si>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</si>
  <si>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</si>
  <si>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</si>
  <si>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</si>
  <si>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</si>
  <si>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</si>
  <si>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</si>
  <si>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</si>
  <si>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</si>
  <si>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</si>
  <si>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</si>
  <si>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</si>
  <si>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</si>
  <si>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</si>
  <si>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</si>
  <si>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</si>
  <si>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</si>
  <si>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</si>
  <si>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</si>
  <si>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</si>
  <si>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</si>
  <si>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</si>
  <si>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</si>
  <si>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</si>
  <si>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</si>
  <si>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</si>
  <si>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</si>
  <si>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</si>
  <si>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</si>
  <si>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</si>
  <si>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</si>
  <si>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</si>
  <si>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</si>
  <si>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</si>
  <si>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</si>
  <si>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</si>
  <si>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</si>
  <si>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</si>
  <si>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</si>
  <si>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</si>
  <si>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</si>
  <si>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</si>
  <si>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</si>
  <si>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</si>
  <si>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</si>
  <si>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</si>
  <si>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</si>
  <si>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</si>
  <si>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</si>
  <si>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</si>
  <si>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</si>
  <si>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</si>
  <si>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</si>
  <si>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</si>
  <si>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</si>
  <si>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</si>
  <si>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</si>
  <si>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</si>
  <si>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</si>
  <si>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</si>
  <si>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</si>
  <si>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</si>
  <si>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</si>
  <si>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</si>
  <si>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</si>
  <si>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</si>
  <si>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</si>
  <si>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</si>
  <si>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</si>
  <si>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</si>
  <si>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</si>
  <si>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</si>
  <si>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</si>
  <si>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</si>
  <si>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</si>
  <si>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</si>
  <si>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</si>
  <si>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</si>
  <si>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</si>
  <si>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</si>
  <si>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</si>
  <si>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</si>
  <si>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</si>
  <si>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</si>
  <si>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</si>
  <si>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</si>
  <si>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</si>
  <si>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</si>
  <si>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</si>
  <si>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</si>
  <si>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</si>
  <si>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</si>
  <si>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</si>
  <si>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</si>
  <si>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</si>
  <si>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</si>
  <si>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</si>
  <si>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</si>
  <si>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</si>
  <si>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</si>
  <si>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</si>
  <si>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</si>
  <si>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</si>
  <si>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</si>
  <si>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</si>
  <si>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</si>
  <si>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</si>
  <si>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</si>
  <si>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</si>
  <si>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</si>
  <si>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</si>
  <si>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</si>
  <si>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</si>
  <si>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</si>
  <si>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</si>
  <si>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</si>
  <si>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</si>
  <si>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</si>
  <si>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</si>
  <si>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</si>
  <si>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</si>
  <si>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</si>
  <si>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</si>
  <si>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</si>
  <si>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</si>
  <si>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</si>
  <si>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</si>
  <si>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</si>
  <si>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</si>
  <si>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</si>
  <si>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</si>
  <si>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</si>
  <si>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</si>
  <si>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</si>
  <si>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</si>
  <si>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</si>
  <si>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</si>
  <si>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</si>
  <si>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</si>
  <si>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</si>
  <si>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</si>
  <si>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</si>
  <si>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</si>
  <si>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</si>
  <si>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</si>
  <si>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</si>
  <si>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</si>
  <si>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</si>
  <si>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</si>
  <si>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</si>
  <si>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</si>
  <si>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</si>
  <si>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</si>
  <si>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</si>
  <si>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</si>
  <si>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</si>
  <si>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</si>
  <si>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</si>
  <si>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</si>
  <si>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</si>
  <si>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</si>
  <si>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</si>
  <si>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</si>
  <si>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</si>
  <si>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</si>
  <si>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</si>
  <si>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</si>
  <si>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</si>
  <si>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</si>
  <si>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</si>
  <si>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</si>
  <si>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</si>
  <si>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</si>
  <si>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</si>
  <si>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</si>
  <si>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</si>
  <si>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</si>
  <si>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</si>
  <si>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</si>
  <si>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</si>
  <si>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</si>
  <si>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</si>
  <si>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</si>
  <si>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</si>
  <si>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</si>
  <si>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</si>
  <si>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</si>
  <si>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</si>
  <si>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</si>
  <si>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</si>
  <si>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</si>
  <si>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</si>
  <si>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</si>
  <si>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</si>
  <si>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</si>
  <si>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</si>
  <si>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</si>
  <si>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</si>
  <si>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</si>
  <si>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</si>
  <si>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</si>
  <si>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</si>
  <si>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</si>
  <si>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</si>
  <si>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</si>
  <si>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</si>
  <si>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</si>
  <si>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</si>
  <si>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</si>
  <si>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</si>
  <si>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</si>
  <si>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</si>
  <si>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</si>
  <si>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</si>
  <si>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</si>
  <si>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</si>
  <si>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</si>
  <si>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</si>
  <si>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</si>
  <si>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</si>
  <si>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</si>
  <si>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</si>
  <si>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</si>
  <si>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</si>
  <si>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</si>
  <si>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</si>
  <si>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</si>
  <si>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</si>
  <si>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</si>
  <si>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</si>
  <si>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</si>
  <si>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</si>
  <si>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</si>
  <si>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</si>
  <si>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</si>
  <si>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</si>
  <si>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</si>
  <si>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</si>
  <si>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</si>
  <si>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</si>
  <si>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</si>
  <si>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</si>
  <si>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</si>
  <si>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</si>
  <si>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</si>
  <si>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</si>
  <si>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</si>
  <si>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</si>
  <si>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</si>
  <si>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</si>
  <si>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</si>
  <si>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</si>
  <si>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</si>
  <si>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</si>
  <si>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</si>
  <si>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</si>
  <si>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</si>
  <si>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</si>
  <si>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</si>
  <si>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</si>
  <si>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</si>
  <si>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</si>
  <si>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</si>
  <si>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</si>
  <si>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</si>
  <si>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</si>
  <si>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</si>
  <si>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</si>
  <si>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</si>
  <si>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</si>
  <si>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</si>
  <si>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</si>
  <si>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</si>
  <si>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</si>
  <si>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</si>
  <si>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</si>
  <si>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</si>
  <si>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</si>
  <si>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</si>
  <si>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</si>
  <si>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</si>
  <si>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</si>
  <si>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</si>
  <si>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</si>
  <si>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</si>
  <si>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</si>
  <si>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</si>
  <si>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</si>
  <si>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</si>
  <si>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</si>
  <si>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</si>
  <si>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</si>
  <si>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</si>
  <si>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</si>
  <si>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</si>
  <si>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</si>
  <si>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</si>
  <si>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</si>
  <si>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</si>
  <si>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</si>
  <si>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</si>
  <si>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</si>
  <si>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</si>
  <si>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</si>
  <si>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</si>
  <si>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</si>
  <si>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</si>
  <si>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</si>
  <si>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</si>
  <si>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</si>
  <si>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</si>
  <si>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</si>
  <si>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</si>
  <si>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</si>
  <si>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</si>
  <si>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</si>
  <si>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</si>
  <si>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</si>
  <si>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</si>
  <si>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</si>
  <si>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</si>
  <si>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</si>
  <si>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</si>
  <si>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</si>
  <si>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</si>
  <si>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</si>
  <si>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</si>
  <si>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</si>
  <si>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</si>
  <si>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</si>
  <si>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</si>
  <si>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</si>
  <si>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</si>
  <si>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</si>
  <si>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</si>
  <si>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</si>
  <si>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</si>
  <si>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</si>
  <si>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</si>
  <si>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</si>
  <si>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</si>
  <si>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</si>
  <si>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</si>
  <si>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</si>
  <si>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</si>
  <si>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</si>
  <si>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</si>
  <si>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</si>
  <si>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</si>
  <si>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</si>
  <si>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</si>
  <si>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</si>
  <si>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</si>
  <si>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</si>
  <si>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</si>
  <si>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</si>
  <si>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</si>
  <si>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</si>
  <si>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</si>
  <si>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</si>
  <si>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</si>
  <si>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</si>
  <si>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</si>
  <si>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</si>
  <si>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</si>
  <si>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</si>
  <si>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</si>
  <si>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</si>
  <si>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</si>
  <si>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</si>
  <si>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</si>
  <si>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</si>
  <si>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</si>
  <si>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</si>
  <si>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</si>
  <si>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</si>
  <si>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</si>
  <si>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</si>
  <si>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</si>
  <si>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</si>
  <si>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</si>
  <si>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</si>
  <si>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</si>
  <si>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</si>
  <si>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</si>
  <si>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</si>
  <si>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</si>
  <si>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</si>
  <si>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</si>
  <si>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</si>
  <si>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</si>
  <si>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</si>
  <si>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</si>
  <si>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</si>
  <si>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</si>
  <si>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</si>
  <si>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</si>
  <si>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</si>
  <si>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</si>
  <si>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</si>
  <si>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</si>
  <si>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</si>
  <si>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</si>
  <si>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</si>
  <si>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</si>
  <si>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</si>
  <si>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</si>
  <si>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</si>
  <si>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</si>
  <si>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</si>
  <si>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</si>
  <si>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</si>
  <si>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</si>
  <si>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</si>
  <si>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</si>
  <si>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</si>
  <si>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</si>
  <si>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</si>
  <si>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</si>
  <si>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</si>
  <si>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</si>
  <si>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</si>
  <si>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</si>
  <si>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</si>
  <si>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</si>
  <si>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</si>
  <si>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</si>
  <si>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</si>
  <si>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</si>
  <si>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</si>
  <si>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</si>
  <si>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</si>
  <si>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</si>
  <si>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</si>
  <si>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</si>
  <si>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</si>
  <si>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</si>
  <si>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</si>
  <si>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</si>
  <si>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</si>
  <si>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</si>
  <si>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</si>
  <si>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</si>
  <si>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</si>
  <si>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</si>
  <si>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</si>
  <si>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</si>
  <si>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</si>
  <si>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</si>
  <si>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</si>
  <si>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</si>
  <si>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</si>
  <si>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</si>
  <si>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</si>
  <si>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</si>
  <si>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</si>
  <si>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</si>
  <si>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</si>
  <si>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</si>
  <si>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</si>
  <si>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</si>
  <si>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</si>
  <si>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</si>
  <si>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</si>
  <si>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</si>
  <si>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</si>
  <si>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</si>
  <si>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</si>
  <si>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</si>
  <si>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</si>
  <si>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</si>
  <si>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</si>
  <si>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</si>
  <si>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</si>
  <si>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</si>
  <si>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</si>
  <si>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</si>
  <si>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</si>
  <si>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</si>
  <si>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</si>
  <si>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</si>
  <si>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</si>
  <si>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</si>
  <si>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</si>
  <si>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</si>
  <si>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</si>
  <si>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</si>
  <si>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</si>
  <si>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</si>
  <si>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</si>
  <si>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</si>
  <si>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</si>
  <si>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</si>
  <si>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</si>
  <si>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</si>
  <si>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</si>
  <si>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</si>
  <si>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</si>
  <si>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</si>
  <si>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</si>
  <si>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</si>
  <si>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</si>
  <si>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</si>
  <si>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</si>
  <si>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</si>
  <si>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</si>
  <si>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</si>
  <si>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</si>
  <si>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</si>
  <si>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</si>
  <si>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</si>
  <si>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</si>
  <si>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</si>
  <si>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</si>
  <si>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</si>
  <si>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</si>
  <si>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</si>
  <si>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</si>
  <si>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</si>
  <si>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</si>
  <si>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</si>
  <si>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</si>
  <si>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</si>
  <si>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</si>
  <si>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</si>
  <si>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</si>
  <si>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</si>
  <si>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</si>
  <si>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</si>
  <si>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</si>
  <si>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</si>
  <si>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</si>
  <si>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</si>
  <si>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</si>
  <si>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</si>
  <si>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</si>
  <si>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</si>
  <si>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</si>
  <si>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</si>
  <si>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</si>
  <si>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</si>
  <si>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</si>
  <si>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</si>
  <si>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</si>
  <si>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</si>
  <si>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</si>
  <si>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</si>
  <si>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</si>
  <si>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</si>
  <si>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</si>
  <si>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</si>
  <si>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</si>
  <si>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</si>
  <si>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</si>
  <si>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</si>
  <si>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</si>
  <si>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</si>
  <si>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</si>
  <si>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</si>
  <si>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</si>
  <si>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</si>
  <si>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</si>
  <si>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</si>
  <si>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</si>
  <si>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</si>
  <si>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</si>
  <si>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</si>
  <si>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</si>
  <si>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</si>
  <si>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</si>
  <si>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</si>
  <si>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</si>
  <si>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</si>
  <si>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</si>
  <si>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</si>
  <si>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</si>
  <si>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</si>
  <si>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</si>
  <si>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</si>
  <si>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</si>
  <si>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</si>
  <si>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</si>
  <si>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</si>
  <si>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</si>
  <si>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</si>
  <si>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</si>
  <si>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</si>
  <si>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</si>
  <si>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</si>
  <si>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</si>
  <si>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</si>
  <si>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</si>
  <si>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</si>
  <si>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</si>
  <si>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</si>
  <si>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</si>
  <si>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</si>
  <si>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</si>
  <si>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</si>
  <si>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</si>
  <si>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</si>
  <si>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</si>
  <si>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</si>
  <si>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</si>
  <si>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</si>
  <si>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</si>
  <si>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</si>
  <si>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</si>
  <si>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</si>
  <si>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</si>
  <si>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</si>
  <si>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</si>
  <si>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</si>
  <si>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</si>
  <si>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</si>
  <si>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</si>
  <si>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</si>
  <si>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</si>
  <si>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</si>
  <si>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</si>
  <si>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</si>
  <si>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</si>
  <si>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</si>
  <si>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</si>
  <si>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</si>
  <si>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</si>
  <si>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</si>
  <si>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</si>
  <si>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</si>
  <si>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</si>
  <si>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</si>
  <si>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</si>
  <si>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</si>
  <si>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</si>
  <si>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</si>
  <si>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</si>
  <si>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</si>
  <si>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</si>
  <si>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</si>
  <si>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</si>
  <si>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</si>
  <si>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</si>
  <si>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</si>
  <si>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</si>
  <si>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</si>
  <si>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</si>
  <si>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</si>
  <si>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</si>
  <si>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</si>
  <si>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</si>
  <si>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</si>
  <si>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</si>
  <si>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</si>
  <si>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</si>
  <si>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</si>
  <si>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</si>
  <si>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</si>
  <si>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</si>
  <si>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</si>
  <si>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</si>
  <si>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</si>
  <si>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</si>
  <si>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</si>
  <si>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</si>
  <si>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</si>
  <si>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</si>
  <si>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</si>
  <si>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</si>
  <si>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</si>
  <si>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</si>
  <si>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</si>
  <si>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</si>
  <si>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</si>
  <si>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</si>
  <si>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</si>
  <si>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</si>
  <si>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</si>
  <si>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</si>
  <si>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</si>
  <si>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</si>
  <si>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</si>
  <si>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</si>
  <si>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</si>
  <si>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</si>
  <si>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</si>
  <si>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</si>
  <si>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</si>
  <si>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</si>
  <si>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</si>
  <si>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</si>
  <si>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</si>
  <si>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</si>
  <si>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</si>
  <si>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</si>
  <si>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</si>
  <si>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</si>
  <si>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</si>
  <si>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</si>
  <si>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</si>
  <si>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</si>
  <si>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</si>
  <si>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</si>
  <si>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</si>
  <si>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</si>
  <si>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</si>
  <si>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</si>
  <si>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</si>
  <si>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</si>
  <si>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</si>
  <si>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</si>
  <si>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</si>
  <si>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</si>
  <si>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</si>
  <si>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</si>
  <si>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</si>
  <si>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</si>
  <si>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</si>
  <si>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</si>
  <si>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</si>
  <si>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</si>
  <si>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</si>
  <si>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</si>
  <si>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</si>
  <si>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</si>
  <si>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</si>
  <si>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</si>
  <si>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</si>
  <si>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</si>
  <si>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</si>
  <si>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</si>
  <si>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</si>
  <si>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</si>
  <si>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</si>
  <si>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</si>
  <si>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</si>
  <si>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</si>
  <si>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</si>
  <si>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</si>
  <si>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</si>
  <si>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</si>
  <si>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</si>
  <si>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</si>
  <si>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</si>
  <si>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</si>
  <si>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</si>
  <si>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</si>
  <si>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</si>
  <si>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</si>
  <si>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</si>
  <si>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</si>
  <si>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</si>
  <si>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</si>
  <si>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</si>
  <si>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</si>
  <si>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</si>
  <si>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</si>
  <si>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</si>
  <si>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</si>
  <si>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</si>
  <si>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</si>
  <si>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</si>
  <si>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</si>
  <si>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</si>
  <si>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</si>
  <si>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</si>
  <si>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</si>
  <si>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</si>
  <si>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</si>
  <si>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</si>
  <si>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</si>
  <si>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</si>
  <si>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</si>
  <si>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</si>
  <si>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</si>
  <si>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</si>
  <si>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</si>
  <si>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</si>
  <si>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</si>
  <si>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</si>
  <si>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</si>
  <si>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</si>
  <si>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</si>
  <si>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</si>
  <si>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</si>
  <si>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</si>
  <si>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</si>
  <si>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</si>
  <si>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</si>
  <si>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</si>
  <si>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</si>
  <si>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</si>
  <si>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</si>
  <si>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</si>
  <si>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</si>
  <si>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</si>
  <si>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</si>
  <si>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</si>
  <si>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</si>
  <si>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</si>
  <si>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</si>
  <si>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</si>
  <si>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</si>
  <si>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</si>
  <si>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</si>
  <si>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</si>
  <si>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</si>
  <si>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</si>
  <si>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</si>
  <si>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</si>
  <si>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</si>
  <si>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</si>
  <si>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</si>
  <si>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</si>
  <si>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</si>
  <si>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</si>
  <si>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</si>
  <si>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</si>
  <si>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</si>
  <si>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</si>
  <si>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</si>
  <si>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</si>
  <si>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</si>
  <si>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</si>
  <si>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</si>
  <si>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</si>
  <si>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</si>
  <si>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</si>
  <si>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</si>
  <si>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</si>
  <si>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</si>
  <si>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</si>
  <si>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</si>
  <si>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</si>
  <si>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</si>
  <si>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</si>
  <si>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</si>
  <si>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</si>
  <si>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</si>
  <si>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</si>
  <si>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</si>
  <si>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</si>
  <si>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</si>
  <si>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</si>
  <si>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</si>
  <si>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</si>
  <si>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</si>
  <si>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</si>
  <si>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</si>
  <si>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</si>
  <si>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</si>
  <si>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</si>
  <si>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</si>
  <si>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</si>
  <si>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</si>
  <si>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</si>
  <si>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</si>
  <si>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</si>
  <si>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</si>
  <si>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</si>
  <si>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</si>
  <si>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</si>
  <si>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</si>
  <si>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</si>
  <si>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</si>
  <si>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</si>
  <si>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</si>
  <si>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</si>
  <si>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</si>
  <si>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</si>
  <si>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</si>
  <si>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</si>
  <si>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</si>
  <si>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</si>
  <si>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</si>
  <si>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</si>
  <si>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</si>
  <si>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</si>
  <si>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</si>
  <si>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</si>
  <si>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</si>
  <si>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</si>
  <si>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</si>
  <si>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</si>
  <si>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</si>
  <si>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</si>
  <si>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</si>
  <si>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</si>
  <si>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</si>
  <si>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</si>
  <si>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</si>
  <si>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</si>
  <si>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</si>
  <si>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</si>
  <si>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</si>
  <si>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</si>
  <si>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</si>
  <si>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</si>
  <si>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</si>
  <si>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</si>
  <si>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</si>
  <si>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</si>
  <si>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</si>
  <si>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</si>
  <si>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</si>
  <si>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</si>
  <si>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</si>
  <si>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</si>
  <si>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</si>
  <si>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</si>
  <si>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</si>
  <si>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</si>
  <si>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</si>
  <si>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</si>
  <si>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</si>
  <si>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</si>
  <si>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</si>
  <si>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</si>
  <si>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</si>
  <si>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</si>
  <si>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</si>
  <si>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</si>
  <si>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</si>
  <si>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</si>
  <si>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</si>
  <si>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</si>
  <si>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</si>
  <si>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</si>
  <si>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</si>
  <si>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</si>
  <si>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</si>
  <si>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</si>
  <si>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</si>
  <si>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</si>
  <si>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</si>
  <si>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</si>
  <si>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</si>
  <si>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</si>
  <si>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</si>
  <si>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</si>
  <si>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</si>
  <si>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</si>
  <si>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</si>
  <si>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</si>
  <si>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</si>
  <si>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</si>
  <si>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</si>
  <si>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</si>
  <si>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</si>
  <si>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</si>
  <si>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</si>
  <si>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</si>
  <si>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</si>
  <si>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</si>
  <si>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</si>
  <si>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</si>
  <si>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</si>
  <si>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</si>
  <si>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</si>
  <si>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</si>
  <si>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</si>
  <si>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</si>
  <si>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</si>
  <si>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</si>
  <si>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</si>
  <si>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</si>
  <si>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</si>
  <si>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</si>
  <si>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</si>
  <si>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</si>
  <si>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</si>
  <si>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</si>
  <si>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</si>
  <si>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</si>
  <si>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</si>
  <si>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</si>
  <si>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</si>
  <si>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</si>
  <si>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</si>
  <si>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</si>
  <si>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</si>
  <si>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</si>
  <si>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</si>
  <si>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</si>
  <si>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</si>
  <si>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</si>
  <si>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</si>
  <si>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</si>
  <si>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</si>
  <si>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</si>
  <si>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</si>
  <si>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</si>
  <si>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</si>
  <si>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</si>
  <si>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</si>
  <si>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</si>
  <si>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</si>
  <si>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</si>
  <si>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</si>
  <si>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</si>
  <si>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</si>
  <si>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</si>
  <si>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</si>
  <si>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</si>
  <si>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</si>
  <si>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</si>
  <si>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</si>
  <si>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</si>
  <si>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</si>
  <si>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</si>
  <si>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</si>
  <si>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</si>
  <si>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</si>
  <si>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</si>
  <si>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</si>
  <si>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</si>
  <si>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</si>
  <si>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</si>
  <si>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</si>
  <si>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</si>
  <si>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</si>
  <si>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</si>
  <si>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</si>
  <si>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</si>
  <si>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</si>
  <si>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</si>
  <si>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</si>
  <si>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</si>
  <si>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</si>
  <si>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</si>
  <si>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</si>
  <si>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</si>
  <si>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</si>
  <si>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</si>
  <si>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</si>
  <si>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</si>
  <si>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</si>
  <si>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</si>
  <si>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</si>
  <si>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</si>
  <si>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</si>
  <si>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</si>
  <si>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</si>
  <si>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</si>
  <si>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</si>
  <si>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</si>
  <si>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</si>
  <si>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</si>
  <si>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</si>
  <si>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</si>
  <si>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</si>
  <si>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</si>
  <si>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</si>
  <si>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</si>
  <si>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</si>
  <si>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</si>
  <si>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</si>
  <si>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</si>
  <si>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</si>
  <si>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</si>
  <si>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</si>
  <si>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</si>
  <si>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</si>
  <si>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</si>
  <si>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</si>
  <si>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</si>
  <si>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</si>
  <si>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</si>
  <si>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</si>
  <si>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</si>
  <si>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</si>
  <si>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</si>
  <si>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</si>
  <si>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</si>
  <si>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</si>
  <si>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</si>
  <si>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</si>
  <si>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</si>
  <si>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</si>
  <si>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</si>
  <si>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</si>
  <si>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</si>
  <si>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</si>
  <si>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</si>
  <si>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</si>
  <si>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</si>
  <si>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</si>
  <si>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</si>
  <si>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</si>
  <si>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</si>
  <si>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</si>
  <si>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</si>
  <si>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</si>
  <si>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</si>
  <si>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</si>
  <si>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</si>
  <si>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</si>
  <si>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</si>
  <si>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</si>
  <si>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</si>
  <si>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</si>
  <si>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</si>
  <si>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</si>
  <si>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</si>
  <si>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</si>
  <si>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</si>
  <si>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</si>
  <si>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</si>
  <si>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</si>
  <si>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</si>
  <si>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</si>
  <si>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</si>
  <si>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</si>
  <si>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</si>
  <si>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</si>
  <si>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</si>
  <si>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</si>
  <si>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</si>
  <si>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</si>
  <si>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</si>
  <si>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</si>
  <si>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</si>
  <si>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</si>
  <si>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</si>
  <si>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</si>
  <si>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</si>
  <si>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</si>
  <si>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</si>
  <si>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</si>
  <si>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</si>
  <si>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</si>
  <si>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</si>
  <si>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</si>
  <si>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</si>
  <si>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</si>
  <si>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</si>
  <si>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</si>
  <si>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</si>
  <si>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</si>
  <si>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</si>
  <si>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</si>
  <si>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</si>
  <si>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</si>
  <si>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</si>
  <si>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</si>
  <si>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</si>
  <si>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</si>
  <si>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</si>
  <si>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</si>
  <si>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</si>
  <si>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</si>
  <si>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</si>
  <si>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</si>
  <si>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</si>
  <si>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</si>
  <si>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</si>
  <si>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</si>
  <si>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</si>
  <si>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</si>
  <si>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</si>
  <si>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</si>
  <si>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</si>
  <si>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</si>
  <si>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</si>
  <si>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</si>
  <si>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</si>
  <si>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</si>
  <si>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</si>
  <si>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</si>
  <si>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</si>
  <si>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</si>
  <si>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</si>
  <si>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</si>
  <si>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</si>
  <si>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</si>
  <si>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</si>
  <si>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</si>
  <si>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</si>
  <si>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</si>
  <si>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</si>
  <si>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</si>
  <si>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</si>
  <si>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</si>
  <si>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</si>
  <si>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</si>
  <si>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</si>
  <si>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</si>
  <si>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</si>
  <si>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</si>
  <si>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</si>
  <si>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</si>
  <si>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</si>
  <si>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</si>
  <si>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</si>
  <si>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</si>
  <si>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</si>
  <si>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</si>
  <si>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</si>
  <si>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</si>
  <si>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</si>
  <si>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</si>
  <si>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</si>
  <si>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</si>
  <si>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</si>
  <si>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</si>
  <si>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</si>
  <si>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</si>
  <si>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</si>
  <si>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</si>
  <si>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</si>
  <si>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</si>
  <si>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</si>
  <si>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</si>
  <si>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</si>
  <si>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</si>
  <si>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</si>
  <si>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</si>
  <si>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</si>
  <si>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</si>
  <si>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</si>
  <si>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</si>
  <si>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</si>
  <si>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</si>
  <si>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</si>
  <si>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</si>
  <si>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</si>
  <si>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</si>
  <si>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</si>
  <si>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</si>
  <si>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</si>
  <si>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</si>
  <si>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</si>
  <si>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</si>
  <si>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</si>
  <si>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</si>
  <si>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</si>
  <si>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</si>
  <si>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</si>
  <si>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</si>
  <si>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</si>
  <si>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</si>
  <si>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</si>
  <si>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</si>
  <si>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</si>
  <si>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</si>
  <si>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</si>
  <si>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</si>
  <si>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</si>
  <si>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</si>
  <si>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</si>
  <si>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</si>
  <si>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</si>
  <si>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</si>
  <si>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</si>
  <si>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</si>
  <si>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</si>
  <si>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</si>
  <si>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</si>
  <si>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</si>
  <si>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</si>
  <si>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</si>
  <si>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</si>
  <si>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</si>
  <si>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</si>
  <si>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</si>
  <si>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</si>
  <si>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</si>
  <si>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</si>
  <si>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</si>
  <si>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</si>
  <si>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</si>
  <si>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</si>
  <si>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</si>
  <si>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</si>
  <si>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</si>
  <si>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</si>
  <si>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</si>
  <si>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</si>
  <si>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</si>
  <si>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</si>
  <si>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</si>
  <si>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</si>
  <si>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</si>
  <si>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</si>
  <si>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</si>
  <si>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</si>
  <si>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</si>
  <si>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</si>
  <si>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</si>
  <si>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</si>
  <si>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</si>
  <si>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</si>
  <si>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</si>
  <si>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</si>
  <si>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</si>
  <si>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</si>
  <si>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</si>
  <si>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</si>
  <si>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</si>
  <si>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</si>
  <si>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</si>
  <si>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</si>
  <si>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</si>
  <si>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</si>
  <si>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</si>
  <si>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</si>
  <si>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</si>
  <si>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</si>
  <si>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</si>
  <si>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</si>
  <si>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</si>
  <si>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</si>
  <si>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</si>
  <si>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</si>
  <si>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</si>
  <si>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</si>
  <si>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</si>
  <si>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</si>
  <si>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</si>
  <si>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</si>
  <si>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</si>
  <si>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</si>
  <si>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</si>
  <si>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</si>
  <si>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</si>
  <si>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</si>
  <si>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</si>
  <si>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</si>
  <si>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</si>
  <si>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</si>
  <si>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</si>
  <si>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</si>
  <si>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</si>
  <si>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</si>
  <si>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</si>
  <si>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</si>
  <si>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</si>
  <si>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</si>
  <si>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</si>
  <si>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</si>
  <si>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</si>
  <si>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</si>
  <si>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</si>
  <si>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</si>
  <si>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</si>
  <si>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</si>
  <si>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</si>
  <si>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</si>
  <si>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</si>
  <si>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</si>
  <si>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</si>
  <si>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</si>
  <si>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</si>
  <si>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</si>
  <si>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</si>
  <si>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</si>
  <si>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</si>
  <si>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</si>
  <si>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</si>
  <si>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</si>
  <si>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</si>
  <si>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</si>
  <si>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</si>
  <si>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</si>
  <si>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</si>
  <si>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</si>
  <si>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</si>
  <si>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</si>
  <si>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</si>
  <si>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</si>
  <si>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</si>
  <si>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</si>
  <si>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</si>
  <si>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</si>
  <si>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</si>
  <si>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</si>
  <si>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</si>
  <si>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</si>
  <si>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</si>
  <si>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</si>
  <si>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</si>
  <si>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</si>
  <si>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</si>
  <si>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</si>
  <si>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</si>
  <si>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</si>
  <si>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</si>
  <si>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</si>
  <si>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</si>
  <si>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</si>
  <si>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</si>
  <si>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</si>
  <si>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</si>
  <si>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</si>
  <si>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</si>
  <si>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</si>
  <si>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</si>
  <si>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</si>
  <si>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</si>
  <si>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</si>
  <si>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</si>
  <si>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</si>
  <si>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</si>
  <si>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</si>
  <si>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</si>
  <si>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</si>
  <si>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</si>
  <si>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</si>
  <si>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</si>
  <si>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</si>
  <si>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</si>
  <si>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</si>
  <si>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</si>
  <si>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</si>
  <si>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</si>
  <si>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</si>
  <si>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</si>
  <si>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</si>
  <si>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</si>
  <si>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</si>
  <si>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</si>
  <si>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</si>
  <si>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</si>
  <si>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</si>
  <si>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</si>
  <si>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</si>
  <si>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</si>
  <si>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</si>
  <si>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</si>
  <si>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</si>
  <si>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</si>
  <si>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</si>
  <si>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</si>
  <si>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</si>
  <si>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</si>
  <si>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</si>
  <si>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</si>
  <si>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</si>
  <si>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</si>
  <si>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</si>
  <si>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</si>
  <si>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</si>
  <si>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</si>
  <si>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</si>
  <si>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</si>
  <si>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</si>
  <si>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</si>
  <si>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</si>
  <si>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</si>
  <si>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</si>
  <si>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</si>
  <si>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</si>
  <si>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</si>
  <si>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</si>
  <si>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</si>
  <si>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</si>
  <si>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</si>
  <si>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</si>
  <si>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</si>
  <si>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</si>
  <si>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</si>
  <si>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</si>
  <si>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</si>
  <si>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</si>
  <si>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</si>
  <si>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</si>
  <si>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</si>
  <si>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</si>
  <si>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</si>
  <si>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</si>
  <si>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</si>
  <si>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</si>
  <si>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</si>
  <si>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</si>
  <si>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</si>
  <si>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</si>
  <si>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</si>
  <si>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</si>
  <si>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</si>
  <si>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</si>
  <si>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</si>
  <si>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</si>
  <si>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</si>
  <si>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</si>
  <si>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</si>
  <si>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</si>
  <si>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</si>
  <si>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</si>
  <si>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</si>
  <si>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</si>
  <si>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</si>
  <si>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</si>
  <si>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</si>
  <si>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</si>
  <si>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</si>
  <si>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</si>
  <si>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</si>
  <si>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</si>
  <si>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</si>
  <si>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</si>
  <si>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</si>
  <si>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</si>
  <si>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</si>
  <si>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</si>
  <si>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</si>
  <si>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</si>
  <si>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</si>
  <si>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</si>
  <si>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</si>
  <si>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</si>
  <si>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</si>
  <si>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</si>
  <si>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</si>
  <si>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</si>
  <si>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</si>
  <si>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</si>
  <si>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</si>
  <si>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</si>
  <si>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</si>
  <si>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</si>
  <si>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</si>
  <si>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</si>
  <si>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</si>
  <si>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</si>
  <si>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</si>
  <si>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</si>
  <si>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</si>
  <si>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</si>
  <si>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</si>
  <si>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</si>
  <si>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</si>
  <si>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</si>
  <si>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</si>
  <si>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</si>
  <si>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</si>
  <si>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</si>
  <si>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</si>
  <si>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</si>
  <si>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</si>
  <si>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</si>
  <si>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</si>
  <si>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</si>
  <si>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</si>
  <si>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</si>
  <si>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</si>
  <si>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</si>
  <si>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</si>
  <si>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</si>
  <si>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</si>
  <si>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</si>
  <si>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</si>
  <si>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</si>
  <si>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</si>
  <si>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</si>
  <si>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</si>
  <si>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</si>
  <si>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</si>
  <si>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</si>
  <si>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</si>
  <si>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</si>
  <si>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</si>
  <si>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</si>
  <si>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</si>
  <si>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</si>
  <si>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</si>
  <si>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</si>
  <si>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</si>
  <si>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</si>
  <si>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</si>
  <si>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</si>
  <si>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</si>
  <si>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</si>
  <si>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</si>
  <si>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</si>
  <si>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</si>
  <si>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</si>
  <si>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</si>
  <si>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</si>
  <si>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</si>
  <si>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</si>
  <si>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</si>
  <si>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</si>
  <si>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</si>
  <si>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</si>
  <si>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</si>
  <si>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</si>
  <si>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</si>
  <si>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</si>
  <si>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</si>
  <si>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</si>
  <si>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</si>
  <si>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</si>
  <si>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</si>
  <si>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</si>
  <si>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</si>
  <si>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</si>
  <si>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</si>
  <si>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</si>
  <si>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</si>
  <si>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</si>
  <si>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</si>
  <si>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</si>
  <si>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</si>
  <si>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</si>
  <si>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</si>
  <si>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</si>
  <si>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</si>
  <si>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</si>
  <si>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</si>
  <si>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</si>
  <si>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</si>
  <si>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</si>
  <si>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</si>
  <si>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</si>
  <si>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</si>
  <si>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</si>
  <si>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</si>
  <si>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</si>
  <si>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</si>
  <si>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</si>
  <si>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</si>
  <si>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</si>
  <si>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</si>
  <si>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</si>
  <si>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</si>
  <si>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</si>
  <si>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</si>
  <si>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</si>
  <si>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</si>
  <si>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</si>
  <si>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</si>
  <si>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</si>
  <si>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</si>
  <si>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</si>
  <si>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</si>
  <si>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</si>
  <si>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</si>
  <si>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</si>
  <si>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</si>
  <si>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</si>
  <si>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</si>
  <si>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</si>
  <si>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</si>
  <si>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</si>
  <si>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</si>
  <si>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</si>
  <si>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</si>
  <si>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</si>
  <si>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</si>
  <si>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</si>
  <si>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</si>
  <si>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</si>
  <si>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</si>
  <si>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</si>
  <si>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</si>
  <si>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</si>
  <si>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</si>
  <si>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</si>
  <si>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</si>
  <si>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</si>
  <si>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</si>
  <si>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</si>
  <si>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</si>
  <si>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</si>
  <si>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</si>
  <si>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</si>
  <si>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</si>
  <si>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</si>
  <si>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</si>
  <si>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</si>
  <si>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</si>
  <si>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</si>
  <si>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</si>
  <si>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</si>
  <si>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</si>
  <si>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</si>
  <si>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</si>
  <si>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</si>
  <si>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</si>
  <si>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</si>
  <si>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</si>
  <si>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</si>
  <si>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</si>
  <si>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</si>
  <si>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</si>
  <si>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</si>
  <si>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</si>
  <si>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</si>
  <si>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</si>
  <si>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</si>
  <si>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</si>
  <si>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</si>
  <si>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</si>
  <si>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</si>
  <si>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</si>
  <si>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</si>
  <si>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</si>
  <si>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</si>
  <si>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</si>
  <si>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</si>
  <si>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</si>
  <si>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</si>
  <si>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</si>
  <si>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</si>
  <si>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</si>
  <si>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</si>
  <si>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</si>
  <si>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</si>
  <si>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</si>
  <si>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</si>
  <si>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</si>
  <si>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</si>
  <si>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</si>
  <si>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</si>
  <si>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</si>
  <si>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</si>
  <si>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</si>
  <si>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</si>
  <si>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</si>
  <si>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</si>
  <si>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</si>
  <si>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</si>
  <si>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</si>
  <si>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</si>
  <si>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</si>
  <si>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</si>
  <si>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</si>
  <si>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</si>
  <si>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</si>
  <si>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</si>
  <si>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</si>
  <si>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</si>
  <si>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</si>
  <si>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</si>
  <si>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</si>
  <si>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</si>
  <si>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</si>
  <si>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</si>
  <si>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</si>
  <si>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</si>
  <si>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</si>
  <si>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</si>
  <si>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</si>
  <si>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</si>
  <si>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</si>
  <si>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</si>
  <si>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</si>
  <si>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</si>
  <si>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</si>
  <si>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</si>
  <si>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</si>
  <si>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</si>
  <si>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</si>
  <si>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</si>
  <si>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</si>
  <si>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</si>
  <si>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</si>
  <si>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</si>
  <si>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</si>
  <si>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</si>
  <si>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</si>
  <si>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</si>
  <si>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</si>
  <si>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</si>
  <si>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</si>
  <si>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</si>
  <si>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</si>
  <si>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</si>
  <si>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</si>
  <si>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</si>
  <si>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</si>
  <si>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</si>
  <si>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</si>
  <si>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</si>
  <si>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</si>
  <si>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</si>
  <si>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</si>
  <si>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</si>
  <si>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</si>
  <si>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</si>
  <si>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</si>
  <si>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</si>
  <si>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</si>
  <si>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</si>
  <si>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</si>
  <si>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</si>
  <si>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</si>
  <si>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</si>
  <si>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</si>
  <si>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</si>
  <si>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</si>
  <si>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</si>
  <si>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</si>
  <si>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</si>
  <si>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</si>
  <si>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</si>
  <si>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</si>
  <si>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</si>
  <si>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</si>
  <si>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</si>
  <si>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</si>
  <si>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</si>
  <si>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</si>
  <si>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</si>
  <si>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</si>
  <si>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</si>
  <si>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</si>
  <si>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</si>
  <si>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</si>
  <si>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</si>
  <si>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</si>
  <si>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</si>
  <si>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</si>
  <si>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</si>
  <si>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</si>
  <si>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</si>
  <si>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</si>
  <si>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</si>
  <si>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</si>
  <si>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</si>
  <si>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</si>
  <si>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</si>
  <si>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</si>
  <si>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</si>
  <si>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</si>
  <si>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</si>
  <si>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</si>
  <si>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</si>
  <si>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</si>
  <si>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</si>
  <si>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</si>
  <si>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</si>
  <si>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</si>
  <si>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</si>
  <si>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</si>
  <si>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</si>
  <si>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</si>
  <si>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</si>
  <si>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</si>
  <si>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</si>
  <si>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</si>
  <si>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</si>
  <si>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</si>
  <si>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</si>
  <si>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</si>
  <si>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</si>
  <si>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</si>
  <si>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</si>
  <si>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</si>
  <si>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</si>
  <si>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</si>
  <si>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</si>
  <si>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</si>
  <si>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</si>
  <si>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</si>
  <si>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</si>
  <si>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</si>
  <si>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</si>
  <si>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</si>
  <si>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</si>
  <si>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</si>
  <si>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</si>
  <si>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</si>
  <si>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</si>
  <si>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</si>
  <si>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</si>
  <si>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</si>
  <si>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</si>
  <si>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</si>
  <si>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</si>
  <si>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</si>
  <si>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</si>
  <si>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</si>
  <si>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</si>
  <si>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</si>
  <si>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</si>
  <si>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</si>
  <si>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</si>
  <si>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</si>
  <si>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</si>
  <si>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</si>
  <si>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</si>
  <si>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</si>
  <si>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</si>
  <si>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</si>
  <si>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</si>
  <si>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</si>
  <si>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</si>
  <si>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</si>
  <si>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</si>
  <si>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</si>
  <si>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</si>
  <si>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</si>
  <si>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</si>
  <si>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</si>
  <si>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</si>
  <si>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</si>
  <si>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</si>
  <si>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</si>
  <si>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</si>
  <si>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</si>
  <si>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</si>
  <si>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</si>
  <si>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</si>
  <si>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</si>
  <si>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</si>
  <si>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</si>
  <si>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</si>
  <si>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</si>
  <si>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</si>
  <si>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</si>
  <si>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</si>
  <si>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</si>
  <si>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</si>
  <si>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</si>
  <si>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</si>
  <si>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</si>
  <si>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</si>
  <si>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</si>
  <si>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</si>
  <si>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</si>
  <si>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</si>
  <si>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</si>
  <si>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</si>
  <si>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</si>
  <si>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</si>
  <si>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</si>
  <si>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</si>
  <si>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</si>
  <si>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</si>
  <si>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</si>
  <si>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</si>
  <si>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</si>
  <si>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</si>
  <si>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</si>
  <si>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</si>
  <si>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</si>
  <si>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</si>
  <si>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</si>
  <si>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</si>
  <si>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</si>
  <si>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</si>
  <si>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</si>
  <si>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</si>
  <si>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</si>
  <si>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</si>
  <si>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</si>
  <si>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</si>
  <si>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</si>
  <si>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</si>
  <si>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</si>
  <si>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</si>
  <si>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</si>
  <si>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</si>
  <si>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</si>
  <si>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</si>
  <si>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</si>
  <si>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</si>
  <si>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</si>
  <si>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</si>
  <si>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</si>
  <si>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</si>
  <si>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</si>
  <si>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</si>
  <si>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</si>
  <si>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</si>
  <si>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</si>
  <si>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</si>
  <si>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</si>
  <si>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</si>
  <si>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</si>
  <si>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</si>
  <si>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</si>
  <si>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</si>
  <si>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</si>
  <si>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</si>
  <si>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</si>
  <si>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</si>
  <si>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</si>
  <si>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</si>
  <si>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</si>
  <si>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</si>
  <si>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</si>
  <si>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</si>
  <si>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</si>
  <si>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</si>
  <si>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</si>
  <si>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</si>
  <si>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</si>
  <si>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</si>
  <si>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</si>
  <si>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</si>
  <si>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</si>
  <si>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</si>
  <si>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</si>
  <si>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</si>
  <si>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</si>
  <si>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</si>
  <si>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</si>
  <si>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</si>
  <si>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</si>
  <si>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</si>
  <si>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</si>
  <si>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</si>
  <si>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</si>
  <si>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</si>
  <si>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</si>
  <si>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</si>
  <si>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</si>
  <si>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</si>
  <si>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</si>
  <si>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</si>
  <si>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</si>
  <si>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</si>
  <si>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</si>
  <si>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</si>
  <si>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</si>
  <si>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</si>
  <si>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</si>
  <si>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</si>
  <si>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</si>
  <si>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</si>
  <si>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</si>
  <si>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</si>
  <si>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</si>
  <si>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</si>
  <si>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</si>
  <si>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</si>
  <si>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</si>
  <si>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</si>
  <si>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</si>
  <si>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</si>
  <si>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</si>
  <si>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</si>
  <si>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</si>
  <si>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</si>
  <si>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</si>
  <si>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</si>
  <si>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</si>
  <si>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</si>
  <si>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</si>
  <si>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</si>
  <si>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</si>
  <si>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</si>
  <si>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</si>
  <si>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</si>
  <si>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</si>
  <si>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</si>
  <si>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</si>
  <si>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</si>
  <si>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</si>
  <si>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</si>
  <si>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</si>
  <si>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</si>
  <si>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</si>
  <si>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</si>
  <si>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</si>
  <si>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</si>
  <si>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</si>
  <si>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</si>
  <si>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</si>
  <si>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</si>
  <si>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</si>
  <si>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</si>
  <si>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</si>
  <si>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</si>
  <si>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</si>
  <si>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</si>
  <si>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</si>
  <si>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</si>
  <si>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</si>
  <si>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</si>
  <si>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</si>
  <si>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</si>
  <si>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</si>
  <si>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</si>
  <si>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</si>
  <si>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</si>
  <si>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</si>
  <si>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</si>
  <si>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</si>
  <si>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</si>
  <si>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</si>
  <si>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</si>
  <si>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</si>
  <si>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</si>
  <si>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</si>
  <si>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</si>
  <si>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</si>
  <si>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</si>
  <si>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</si>
  <si>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</si>
  <si>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</si>
  <si>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</si>
  <si>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</si>
  <si>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</si>
  <si>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</si>
  <si>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</si>
  <si>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</si>
  <si>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</si>
  <si>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</si>
  <si>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</si>
  <si>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</si>
  <si>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</si>
  <si>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</si>
  <si>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</si>
  <si>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</si>
  <si>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</si>
  <si>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</si>
  <si>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</si>
  <si>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</si>
  <si>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</si>
  <si>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</si>
  <si>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</si>
  <si>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</si>
  <si>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</si>
  <si>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</si>
  <si>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</si>
  <si>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</si>
  <si>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</si>
  <si>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</si>
  <si>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</si>
  <si>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</si>
  <si>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</si>
  <si>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</si>
  <si>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</si>
  <si>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</si>
  <si>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</si>
  <si>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</si>
  <si>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</si>
  <si>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</si>
  <si>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</si>
  <si>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</si>
  <si>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</si>
  <si>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</si>
  <si>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</si>
  <si>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</si>
  <si>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</si>
  <si>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</si>
  <si>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</si>
  <si>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</si>
  <si>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</si>
  <si>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</si>
  <si>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</si>
  <si>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</si>
  <si>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</si>
  <si>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</si>
  <si>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</si>
  <si>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</si>
  <si>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</si>
  <si>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</si>
  <si>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</si>
  <si>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</si>
  <si>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</si>
  <si>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</si>
  <si>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</si>
  <si>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</si>
  <si>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</si>
  <si>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</si>
  <si>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</si>
  <si>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</si>
  <si>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</si>
  <si>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</si>
  <si>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</si>
  <si>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</si>
  <si>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</si>
  <si>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</si>
  <si>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</si>
  <si>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</si>
  <si>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</si>
  <si>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</si>
  <si>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</si>
  <si>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</si>
  <si>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</si>
  <si>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</si>
  <si>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</si>
  <si>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</si>
  <si>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</si>
  <si>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</si>
  <si>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</si>
  <si>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</si>
  <si>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</si>
  <si>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</si>
  <si>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</si>
  <si>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</si>
  <si>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</si>
  <si>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</si>
  <si>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</si>
  <si>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</si>
  <si>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</si>
  <si>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</si>
  <si>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</si>
  <si>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</si>
  <si>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</si>
  <si>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</si>
  <si>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</si>
  <si>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</si>
  <si>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</si>
  <si>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</si>
  <si>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</si>
  <si>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</si>
  <si>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</si>
  <si>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</si>
  <si>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</si>
  <si>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</si>
  <si>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</si>
  <si>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</si>
  <si>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</si>
  <si>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</si>
  <si>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</si>
  <si>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</si>
  <si>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</si>
  <si>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</si>
  <si>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</si>
  <si>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</si>
  <si>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</si>
  <si>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</si>
  <si>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</si>
  <si>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</si>
  <si>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</si>
  <si>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</si>
  <si>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</si>
  <si>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</si>
  <si>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</si>
  <si>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</si>
  <si>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</si>
  <si>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</si>
  <si>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</si>
  <si>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</si>
  <si>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</si>
  <si>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</si>
  <si>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</si>
  <si>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</si>
  <si>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</si>
  <si>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</si>
  <si>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</si>
  <si>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</si>
  <si>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</si>
  <si>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</si>
  <si>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</si>
  <si>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</si>
  <si>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</si>
  <si>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</si>
  <si>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</si>
  <si>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</si>
  <si>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</si>
  <si>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</si>
  <si>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</si>
  <si>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</si>
  <si>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</si>
  <si>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</si>
  <si>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</si>
  <si>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</si>
  <si>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</si>
  <si>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</si>
  <si>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</si>
  <si>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</si>
  <si>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</si>
  <si>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</si>
  <si>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</si>
  <si>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</si>
  <si>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</si>
  <si>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</si>
  <si>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</si>
  <si>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</si>
  <si>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</si>
  <si>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</si>
  <si>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</si>
  <si>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</si>
  <si>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</si>
  <si>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</si>
  <si>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</si>
  <si>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</si>
  <si>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</si>
  <si>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</si>
  <si>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</si>
  <si>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</si>
  <si>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</si>
  <si>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</si>
  <si>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</si>
  <si>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</si>
  <si>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</si>
  <si>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</si>
  <si>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</si>
  <si>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</si>
  <si>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</si>
  <si>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</si>
  <si>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</si>
  <si>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</si>
  <si>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</si>
  <si>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</si>
  <si>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</si>
  <si>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</si>
  <si>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</si>
  <si>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</si>
  <si>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</si>
  <si>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</si>
  <si>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</si>
  <si>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</si>
  <si>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</si>
  <si>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</si>
  <si>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</si>
  <si>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</si>
  <si>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</si>
  <si>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</si>
  <si>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</si>
  <si>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</si>
  <si>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</si>
  <si>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</si>
  <si>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</si>
  <si>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</si>
  <si>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</si>
  <si>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</si>
  <si>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</si>
  <si>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</si>
  <si>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</si>
  <si>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</si>
  <si>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</si>
  <si>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</si>
  <si>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</si>
  <si>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</si>
  <si>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</si>
  <si>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</si>
  <si>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</si>
  <si>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</si>
  <si>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</si>
  <si>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</si>
  <si>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</si>
  <si>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</si>
  <si>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</si>
  <si>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</si>
  <si>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</si>
  <si>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</si>
  <si>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</si>
  <si>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</si>
  <si>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</si>
  <si>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</si>
  <si>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</si>
  <si>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</si>
  <si>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</si>
  <si>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</si>
  <si>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</si>
  <si>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</si>
  <si>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</si>
  <si>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</si>
  <si>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</si>
  <si>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</si>
  <si>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</si>
  <si>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</si>
  <si>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</si>
  <si>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</si>
  <si>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</si>
  <si>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</si>
  <si>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</si>
  <si>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</si>
  <si>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</si>
  <si>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</si>
  <si>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</si>
  <si>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</si>
  <si>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</si>
  <si>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</si>
  <si>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</si>
  <si>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</si>
  <si>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</si>
  <si>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</si>
  <si>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</si>
  <si>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</si>
  <si>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</si>
  <si>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</si>
  <si>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</si>
  <si>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</si>
  <si>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</si>
  <si>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</si>
  <si>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</si>
  <si>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</si>
  <si>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</si>
  <si>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</si>
  <si>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</si>
  <si>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</si>
  <si>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</si>
  <si>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</si>
  <si>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</si>
  <si>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</si>
  <si>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</si>
  <si>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</si>
  <si>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</si>
  <si>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</si>
  <si>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</si>
  <si>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</si>
  <si>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</si>
  <si>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</si>
  <si>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</si>
  <si>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</si>
  <si>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</si>
  <si>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</si>
  <si>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</si>
  <si>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</si>
  <si>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</si>
  <si>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</si>
  <si>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</si>
  <si>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</si>
  <si>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</si>
  <si>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</si>
  <si>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</si>
  <si>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</si>
  <si>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</si>
  <si>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</si>
  <si>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</si>
  <si>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</si>
  <si>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</si>
  <si>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</si>
  <si>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</si>
  <si>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</si>
  <si>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</si>
  <si>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</si>
  <si>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</si>
  <si>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</si>
  <si>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</si>
  <si>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</si>
  <si>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</si>
  <si>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</si>
  <si>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</si>
  <si>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</si>
  <si>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</si>
  <si>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</si>
  <si>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</si>
  <si>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</si>
  <si>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</si>
  <si>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</si>
  <si>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</si>
  <si>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</si>
  <si>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</si>
  <si>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</si>
  <si>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</si>
  <si>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</si>
  <si>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</si>
  <si>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</si>
  <si>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</si>
  <si>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</si>
  <si>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</si>
  <si>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</si>
  <si>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</si>
  <si>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</si>
  <si>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</si>
  <si>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</si>
  <si>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</si>
  <si>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</si>
  <si>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</si>
  <si>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</si>
  <si>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</si>
  <si>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</si>
  <si>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</si>
  <si>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</si>
  <si>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</si>
  <si>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</si>
  <si>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</si>
  <si>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</si>
  <si>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</si>
  <si>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</si>
  <si>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</si>
  <si>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</si>
  <si>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</si>
  <si>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</si>
  <si>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</si>
  <si>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</si>
  <si>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</si>
  <si>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</si>
  <si>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</si>
  <si>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</si>
  <si>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</si>
  <si>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</si>
  <si>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</si>
  <si>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</si>
  <si>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</si>
  <si>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</si>
  <si>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</si>
  <si>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</si>
  <si>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</si>
  <si>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</si>
  <si>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</si>
  <si>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</si>
  <si>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</si>
  <si>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</si>
  <si>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</si>
  <si>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</si>
  <si>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</si>
  <si>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</si>
  <si>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</si>
  <si>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</si>
  <si>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</si>
  <si>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</si>
  <si>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</si>
  <si>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</si>
  <si>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</si>
  <si>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</si>
  <si>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</si>
  <si>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</si>
  <si>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</si>
  <si>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</si>
  <si>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</si>
  <si>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</si>
  <si>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</si>
  <si>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</si>
  <si>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</si>
  <si>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</si>
  <si>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</si>
  <si>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</si>
  <si>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</si>
  <si>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</si>
  <si>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</si>
  <si>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</si>
  <si>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</si>
  <si>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</si>
  <si>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</si>
  <si>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</si>
  <si>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</si>
  <si>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</si>
  <si>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</si>
  <si>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</si>
  <si>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</si>
  <si>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</si>
  <si>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</si>
  <si>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</si>
  <si>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</si>
  <si>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</si>
  <si>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</si>
  <si>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</si>
  <si>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</si>
  <si>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</si>
  <si>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</si>
  <si>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</si>
  <si>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</si>
  <si>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</si>
  <si>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</si>
  <si>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</si>
  <si>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</si>
  <si>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</si>
  <si>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</si>
  <si>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</si>
  <si>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</si>
  <si>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</si>
  <si>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</si>
  <si>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</si>
  <si>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</si>
  <si>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</si>
  <si>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</si>
  <si>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</si>
  <si>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</si>
  <si>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</si>
  <si>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</si>
  <si>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</si>
  <si>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</si>
  <si>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</si>
  <si>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</si>
  <si>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</si>
  <si>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</si>
  <si>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</si>
  <si>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</si>
  <si>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</si>
  <si>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</si>
  <si>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</si>
  <si>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</si>
  <si>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</si>
  <si>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</si>
  <si>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</si>
  <si>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</si>
  <si>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</si>
  <si>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</si>
  <si>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</si>
  <si>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</si>
  <si>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</si>
  <si>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</si>
  <si>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</si>
  <si>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</si>
  <si>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</si>
  <si>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</si>
  <si>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</si>
  <si>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</si>
  <si>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</si>
  <si>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</si>
  <si>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</si>
  <si>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</si>
  <si>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</si>
  <si>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</si>
  <si>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</si>
  <si>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</si>
  <si>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</si>
  <si>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</si>
  <si>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</si>
  <si>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</si>
  <si>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</si>
  <si>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</si>
  <si>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</si>
  <si>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</si>
  <si>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</si>
  <si>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</si>
  <si>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</si>
  <si>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</si>
  <si>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</si>
  <si>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</si>
  <si>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</si>
  <si>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</si>
  <si>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</si>
  <si>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</si>
  <si>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</si>
  <si>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</si>
  <si>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</si>
  <si>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</si>
  <si>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</si>
  <si>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</si>
  <si>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</si>
  <si>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</si>
  <si>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</si>
  <si>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</si>
  <si>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</si>
  <si>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</si>
  <si>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</si>
  <si>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</si>
  <si>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</si>
  <si>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</si>
  <si>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</si>
  <si>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</si>
  <si>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</si>
  <si>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</si>
  <si>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</si>
  <si>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</si>
  <si>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</si>
  <si>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</si>
  <si>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</si>
  <si>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</si>
  <si>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</si>
  <si>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</si>
  <si>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</si>
  <si>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</si>
  <si>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</si>
  <si>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</si>
  <si>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</si>
  <si>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</si>
  <si>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</si>
  <si>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</si>
  <si>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</si>
  <si>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</si>
  <si>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</si>
  <si>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</si>
  <si>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</si>
  <si>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</si>
  <si>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</si>
  <si>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</si>
  <si>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</si>
  <si>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</si>
  <si>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</si>
  <si>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</si>
  <si>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</si>
  <si>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</si>
  <si>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</si>
  <si>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</si>
  <si>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</si>
  <si>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</si>
  <si>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</si>
  <si>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</si>
  <si>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</si>
  <si>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</si>
  <si>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</si>
  <si>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</si>
  <si>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</si>
  <si>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</si>
  <si>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</si>
  <si>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</si>
  <si>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</si>
  <si>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</si>
  <si>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</si>
  <si>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</si>
  <si>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</si>
  <si>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</si>
  <si>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</si>
  <si>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</si>
  <si>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</si>
  <si>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</si>
  <si>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</si>
  <si>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</si>
  <si>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</si>
  <si>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</si>
  <si>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</si>
  <si>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</si>
  <si>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</si>
  <si>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</si>
  <si>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</si>
  <si>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</si>
  <si>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</si>
  <si>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</si>
  <si>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</si>
  <si>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</si>
  <si>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</si>
  <si>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</si>
  <si>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</si>
  <si>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</si>
  <si>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</si>
  <si>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</si>
  <si>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</si>
  <si>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</si>
  <si>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</si>
  <si>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</si>
  <si>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</si>
  <si>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</si>
  <si>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</si>
  <si>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</si>
  <si>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</si>
  <si>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</si>
  <si>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</si>
  <si>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</si>
  <si>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</si>
  <si>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</si>
  <si>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</si>
  <si>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</si>
  <si>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</si>
  <si>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</si>
  <si>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</si>
  <si>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</si>
  <si>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</si>
  <si>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</si>
  <si>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</si>
  <si>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</si>
  <si>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</si>
  <si>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</si>
  <si>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</si>
  <si>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</si>
  <si>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</si>
  <si>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</si>
  <si>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</si>
  <si>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</si>
  <si>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</si>
  <si>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</si>
  <si>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</si>
  <si>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</si>
  <si>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</si>
  <si>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</si>
  <si>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</si>
  <si>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</si>
  <si>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</si>
  <si>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</si>
  <si>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</si>
  <si>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</si>
  <si>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</si>
  <si>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</si>
  <si>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</si>
  <si>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</si>
  <si>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</si>
  <si>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</si>
  <si>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</si>
  <si>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</si>
  <si>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</si>
  <si>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</si>
  <si>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</si>
  <si>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</si>
  <si>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</si>
  <si>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</si>
  <si>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</si>
  <si>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</si>
  <si>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</si>
  <si>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</si>
  <si>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</si>
  <si>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</si>
  <si>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</si>
  <si>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</si>
  <si>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</si>
  <si>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</si>
  <si>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</si>
  <si>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</si>
  <si>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</si>
  <si>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</si>
  <si>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</si>
  <si>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</si>
  <si>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</si>
  <si>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</si>
  <si>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</si>
  <si>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</si>
  <si>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</si>
  <si>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</si>
  <si>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</si>
  <si>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</si>
  <si>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</si>
  <si>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</si>
  <si>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</si>
  <si>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</si>
  <si>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</si>
  <si>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</si>
  <si>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</si>
  <si>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</si>
  <si>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</si>
  <si>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</si>
  <si>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</si>
  <si>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</si>
  <si>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</si>
  <si>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</si>
  <si>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</si>
  <si>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</si>
  <si>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</si>
  <si>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</si>
  <si>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</si>
  <si>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</si>
  <si>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</si>
  <si>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</si>
  <si>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</si>
  <si>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</si>
  <si>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</si>
  <si>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</si>
  <si>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</si>
  <si>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</si>
  <si>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</si>
  <si>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</si>
  <si>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</si>
  <si>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</si>
  <si>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</si>
  <si>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</si>
  <si>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</si>
  <si>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</si>
  <si>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</si>
  <si>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</si>
  <si>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</si>
  <si>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</si>
  <si>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</si>
  <si>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</si>
  <si>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</si>
  <si>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</si>
  <si>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</si>
  <si>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</si>
  <si>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</si>
  <si>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</si>
  <si>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</si>
  <si>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</si>
  <si>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</si>
  <si>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</si>
  <si>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</si>
  <si>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</si>
  <si>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</si>
  <si>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</si>
  <si>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</si>
  <si>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</si>
  <si>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</si>
  <si>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</si>
  <si>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</si>
  <si>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</si>
  <si>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</si>
  <si>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</si>
  <si>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</si>
  <si>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</si>
  <si>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</si>
  <si>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</si>
  <si>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</si>
  <si>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</si>
  <si>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</si>
  <si>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</si>
  <si>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</si>
  <si>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</si>
  <si>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</si>
  <si>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</si>
  <si>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</si>
  <si>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</si>
  <si>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</si>
  <si>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</si>
  <si>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</si>
  <si>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</si>
  <si>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</si>
  <si>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</si>
  <si>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</si>
  <si>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</si>
  <si>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</si>
  <si>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</si>
  <si>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</si>
  <si>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</si>
  <si>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</si>
  <si>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</si>
  <si>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</si>
  <si>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</si>
  <si>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</si>
  <si>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</si>
  <si>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</si>
  <si>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</si>
  <si>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</si>
  <si>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</si>
  <si>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</si>
  <si>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</si>
  <si>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</si>
  <si>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</si>
  <si>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</si>
  <si>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</si>
  <si>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</si>
  <si>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</si>
  <si>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</si>
  <si>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</si>
  <si>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</si>
  <si>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</si>
  <si>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</si>
  <si>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</si>
  <si>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</si>
  <si>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</si>
  <si>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</si>
  <si>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</si>
  <si>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</si>
  <si>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</si>
  <si>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</si>
  <si>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</si>
  <si>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</si>
  <si>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</si>
  <si>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</si>
  <si>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</si>
  <si>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</si>
  <si>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</si>
  <si>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</si>
  <si>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</si>
  <si>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</si>
  <si>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</si>
  <si>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</si>
  <si>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</si>
  <si>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</si>
  <si>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</si>
  <si>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</si>
  <si>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</si>
  <si>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</si>
  <si>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</si>
  <si>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</si>
  <si>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</si>
  <si>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</si>
  <si>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</si>
  <si>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</si>
  <si>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</si>
  <si>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</si>
  <si>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</si>
  <si>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</si>
  <si>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</si>
  <si>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</si>
  <si>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</si>
  <si>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</si>
  <si>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</si>
  <si>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</si>
  <si>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</si>
  <si>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</si>
  <si>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</si>
  <si>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</si>
  <si>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</si>
  <si>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</si>
  <si>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</si>
  <si>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</si>
  <si>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</si>
  <si>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</si>
  <si>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</si>
  <si>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</si>
  <si>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</si>
  <si>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</si>
  <si>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</si>
  <si>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</si>
  <si>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</si>
  <si>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</si>
  <si>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</si>
  <si>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</si>
  <si>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</si>
  <si>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</si>
  <si>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</si>
  <si>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</si>
  <si>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</si>
  <si>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</si>
  <si>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</si>
  <si>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</si>
  <si>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</si>
  <si>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</si>
  <si>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</si>
  <si>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</si>
  <si>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</si>
  <si>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</si>
  <si>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</si>
  <si>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</si>
  <si>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</si>
  <si>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</si>
  <si>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</si>
  <si>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</si>
  <si>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</si>
  <si>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</si>
  <si>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</si>
  <si>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</si>
  <si>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</si>
  <si>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</si>
  <si>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</si>
  <si>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</si>
  <si>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</si>
  <si>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</si>
  <si>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</si>
  <si>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</si>
  <si>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</si>
  <si>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</si>
  <si>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</si>
  <si>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</si>
  <si>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</si>
  <si>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</si>
  <si>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</si>
  <si>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</si>
  <si>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</si>
  <si>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</si>
  <si>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</si>
  <si>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</si>
  <si>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</si>
  <si>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</si>
  <si>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</si>
  <si>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</si>
  <si>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</si>
  <si>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</si>
  <si>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</si>
  <si>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</si>
  <si>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</si>
  <si>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</si>
  <si>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</si>
  <si>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</si>
  <si>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</si>
  <si>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</si>
  <si>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</si>
  <si>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</si>
  <si>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</si>
  <si>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</si>
  <si>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</si>
  <si>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</si>
  <si>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</si>
  <si>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</si>
  <si>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</si>
  <si>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</si>
  <si>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</si>
  <si>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</si>
  <si>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</si>
  <si>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</si>
  <si>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</si>
  <si>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</si>
  <si>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</si>
  <si>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</si>
  <si>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</si>
  <si>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</si>
  <si>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</si>
  <si>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</si>
  <si>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</si>
  <si>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</si>
  <si>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</si>
  <si>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</si>
  <si>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</si>
  <si>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</si>
  <si>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</si>
  <si>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</si>
  <si>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</si>
  <si>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</si>
  <si>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</si>
  <si>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</si>
  <si>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</si>
  <si>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</si>
  <si>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</si>
  <si>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</si>
  <si>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</si>
  <si>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</si>
  <si>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</si>
  <si>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</si>
  <si>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</si>
  <si>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</si>
  <si>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</si>
  <si>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</si>
  <si>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</si>
  <si>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</si>
  <si>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</si>
  <si>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</si>
  <si>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</si>
  <si>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</si>
  <si>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</si>
  <si>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</si>
  <si>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</si>
  <si>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</si>
  <si>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</si>
  <si>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</si>
  <si>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</si>
  <si>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</si>
  <si>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</si>
  <si>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</si>
  <si>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</si>
  <si>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</si>
  <si>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</si>
  <si>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</si>
  <si>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</si>
  <si>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</si>
  <si>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</si>
  <si>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</si>
  <si>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</si>
  <si>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</si>
  <si>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</si>
  <si>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</si>
  <si>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</si>
  <si>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</si>
  <si>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</si>
  <si>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</si>
  <si>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</si>
  <si>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</si>
  <si>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</si>
  <si>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</si>
  <si>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</si>
  <si>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</si>
  <si>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</si>
  <si>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</si>
  <si>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</si>
  <si>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</si>
  <si>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</si>
  <si>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</si>
  <si>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</si>
  <si>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</si>
  <si>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</si>
  <si>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</si>
  <si>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</si>
  <si>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</si>
  <si>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</si>
  <si>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</si>
  <si>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</si>
  <si>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</si>
  <si>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</si>
  <si>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</si>
  <si>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</si>
  <si>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</si>
  <si>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</si>
  <si>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</si>
  <si>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</si>
  <si>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</si>
  <si>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</si>
  <si>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</si>
  <si>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</si>
  <si>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</si>
  <si>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</si>
  <si>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</si>
  <si>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</si>
  <si>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</si>
  <si>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</si>
  <si>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</si>
  <si>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</si>
  <si>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</si>
  <si>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</si>
  <si>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</si>
  <si>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</si>
  <si>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</si>
  <si>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</si>
  <si>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</si>
  <si>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</si>
  <si>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</si>
  <si>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</si>
  <si>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</si>
  <si>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</si>
  <si>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</si>
  <si>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</si>
  <si>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</si>
  <si>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</si>
  <si>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</si>
  <si>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</si>
  <si>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</si>
  <si>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</si>
  <si>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</si>
  <si>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</si>
  <si>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</si>
  <si>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</si>
  <si>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</si>
  <si>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</si>
  <si>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</si>
  <si>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</si>
  <si>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</si>
  <si>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</si>
  <si>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</si>
  <si>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</si>
  <si>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</si>
  <si>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</si>
  <si>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</si>
  <si>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</si>
  <si>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</si>
  <si>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</si>
  <si>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</si>
  <si>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</si>
  <si>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</si>
  <si>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</si>
  <si>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</si>
  <si>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</si>
  <si>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</si>
  <si>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</si>
  <si>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</si>
  <si>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</si>
  <si>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</si>
  <si>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</si>
  <si>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</si>
  <si>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</si>
  <si>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</si>
  <si>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</si>
  <si>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</si>
  <si>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</si>
  <si>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</si>
  <si>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</si>
  <si>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</si>
  <si>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</si>
  <si>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</si>
  <si>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</si>
  <si>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</si>
  <si>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</si>
  <si>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</si>
  <si>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</si>
  <si>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</si>
  <si>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</si>
  <si>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</si>
  <si>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</si>
  <si>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</si>
  <si>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</si>
  <si>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</si>
  <si>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</si>
  <si>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</si>
  <si>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</si>
  <si>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</si>
  <si>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</si>
  <si>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</si>
  <si>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</si>
  <si>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</si>
  <si>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</si>
  <si>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</si>
  <si>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</si>
  <si>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</si>
  <si>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</si>
  <si>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</si>
  <si>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</si>
  <si>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</si>
  <si>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</si>
  <si>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</si>
  <si>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</si>
  <si>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</si>
  <si>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</si>
  <si>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</si>
  <si>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</si>
  <si>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</si>
  <si>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</si>
  <si>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</si>
  <si>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</si>
  <si>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</si>
  <si>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</si>
  <si>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</si>
  <si>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</si>
  <si>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</si>
  <si>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</si>
  <si>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</si>
  <si>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</si>
  <si>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</si>
  <si>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</si>
  <si>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</si>
  <si>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</si>
  <si>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</si>
  <si>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</si>
  <si>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</si>
  <si>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</si>
  <si>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</si>
  <si>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</si>
  <si>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</si>
  <si>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</si>
  <si>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</si>
  <si>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</si>
  <si>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</si>
  <si>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</si>
  <si>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</si>
  <si>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</si>
  <si>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</si>
  <si>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</si>
  <si>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</si>
  <si>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</si>
  <si>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</si>
  <si>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</si>
  <si>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</si>
  <si>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</si>
  <si>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</si>
  <si>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</si>
  <si>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</si>
  <si>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</si>
  <si>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</si>
  <si>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</si>
  <si>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</si>
  <si>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</si>
  <si>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</si>
  <si>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</si>
  <si>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</si>
  <si>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</si>
  <si>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</si>
  <si>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</si>
  <si>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</si>
  <si>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</si>
  <si>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</si>
  <si>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</si>
  <si>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</si>
  <si>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</si>
  <si>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</si>
  <si>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</si>
  <si>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</si>
  <si>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</si>
  <si>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</si>
  <si>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</si>
  <si>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</si>
  <si>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</si>
  <si>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</si>
  <si>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</si>
  <si>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</si>
  <si>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</si>
  <si>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</si>
  <si>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</si>
  <si>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</si>
  <si>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</si>
  <si>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</si>
  <si>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</si>
  <si>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</si>
  <si>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</si>
  <si>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</si>
  <si>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</si>
  <si>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</si>
  <si>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</si>
  <si>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</si>
  <si>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</si>
  <si>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</si>
  <si>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</si>
  <si>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</si>
  <si>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</si>
  <si>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</si>
  <si>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</si>
  <si>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</si>
  <si>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</si>
  <si>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</si>
  <si>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</si>
  <si>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</si>
  <si>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</si>
  <si>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</si>
  <si>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</si>
  <si>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</si>
  <si>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</si>
  <si>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</si>
  <si>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</si>
  <si>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</si>
  <si>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</si>
  <si>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</si>
  <si>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</si>
  <si>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</si>
  <si>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</si>
  <si>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</si>
  <si>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</si>
  <si>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</si>
  <si>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</si>
  <si>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</si>
  <si>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</si>
  <si>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</si>
  <si>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</si>
  <si>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</si>
  <si>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</si>
  <si>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</si>
  <si>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</si>
  <si>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</si>
  <si>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</si>
  <si>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</si>
  <si>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</si>
  <si>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</si>
  <si>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</si>
  <si>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</si>
  <si>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</si>
  <si>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</si>
  <si>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</si>
  <si>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</si>
  <si>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</si>
  <si>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</si>
  <si>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</si>
  <si>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</si>
  <si>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</si>
  <si>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</si>
  <si>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</si>
  <si>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</si>
  <si>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</si>
  <si>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</si>
  <si>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</si>
  <si>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</si>
  <si>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</si>
  <si>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</si>
  <si>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</si>
  <si>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</si>
  <si>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</si>
  <si>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</si>
  <si>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</si>
  <si>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</si>
  <si>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</si>
  <si>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</si>
  <si>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</si>
  <si>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</si>
  <si>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</si>
  <si>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</si>
  <si>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</si>
  <si>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</si>
  <si>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</si>
  <si>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</si>
  <si>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</si>
  <si>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</si>
  <si>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</si>
  <si>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</si>
  <si>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</si>
  <si>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</si>
  <si>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</si>
  <si>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</si>
  <si>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</si>
  <si>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</si>
  <si>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</si>
  <si>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</si>
  <si>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</si>
  <si>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</si>
  <si>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</si>
  <si>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</si>
  <si>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</si>
  <si>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</si>
  <si>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</si>
  <si>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</si>
  <si>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</si>
  <si>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</si>
  <si>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</si>
  <si>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</si>
  <si>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</si>
  <si>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</si>
  <si>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</si>
  <si>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</si>
  <si>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</si>
  <si>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</si>
  <si>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</si>
  <si>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</si>
  <si>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</si>
  <si>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</si>
  <si>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</si>
  <si>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</si>
  <si>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</si>
  <si>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</si>
  <si>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</si>
  <si>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</si>
  <si>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</si>
  <si>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</si>
  <si>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</si>
  <si>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</si>
  <si>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</si>
  <si>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</si>
  <si>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</si>
  <si>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</si>
  <si>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</si>
  <si>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</si>
  <si>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</si>
  <si>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</si>
  <si>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</si>
  <si>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</si>
  <si>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</si>
  <si>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</si>
  <si>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</si>
  <si>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</si>
  <si>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</si>
  <si>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</si>
  <si>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</si>
  <si>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</si>
  <si>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</si>
  <si>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</si>
  <si>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</si>
  <si>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</si>
  <si>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</si>
  <si>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</si>
  <si>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</si>
  <si>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</si>
  <si>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</si>
  <si>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</si>
  <si>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</si>
  <si>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</si>
  <si>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</si>
  <si>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</si>
  <si>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</si>
  <si>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</si>
  <si>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</si>
  <si>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</si>
  <si>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</si>
  <si>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</si>
  <si>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</si>
  <si>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</si>
  <si>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</si>
  <si>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</si>
  <si>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</si>
  <si>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</si>
  <si>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</si>
  <si>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</si>
  <si>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</si>
  <si>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</si>
  <si>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</si>
  <si>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</si>
  <si>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</si>
  <si>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</si>
  <si>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</si>
  <si>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</si>
  <si>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</si>
  <si>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</si>
  <si>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</si>
  <si>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</si>
  <si>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</si>
  <si>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</si>
  <si>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</si>
  <si>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</si>
  <si>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</si>
  <si>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</si>
  <si>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</si>
  <si>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</si>
  <si>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</si>
  <si>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</si>
  <si>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</si>
  <si>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</si>
  <si>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</si>
  <si>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</si>
  <si>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</si>
  <si>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</si>
  <si>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</si>
  <si>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</si>
  <si>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</si>
  <si>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</si>
  <si>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</si>
  <si>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</si>
  <si>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</si>
  <si>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</si>
  <si>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</si>
  <si>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</si>
  <si>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</si>
  <si>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</si>
  <si>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</si>
  <si>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</si>
  <si>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</si>
  <si>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</si>
  <si>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</si>
  <si>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</si>
  <si>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</si>
  <si>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</si>
  <si>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</si>
  <si>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</si>
  <si>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</si>
  <si>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</si>
  <si>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</si>
  <si>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</si>
  <si>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</si>
  <si>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</si>
  <si>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</si>
  <si>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</si>
  <si>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</si>
  <si>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</si>
  <si>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</si>
  <si>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</si>
  <si>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</si>
  <si>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</si>
  <si>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</si>
  <si>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</si>
  <si>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</si>
  <si>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</si>
  <si>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</si>
  <si>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</si>
  <si>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</si>
  <si>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</si>
  <si>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</si>
  <si>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</si>
  <si>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</si>
  <si>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</si>
  <si>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</si>
  <si>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</si>
  <si>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</si>
  <si>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</si>
  <si>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</si>
  <si>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</si>
  <si>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</si>
  <si>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</si>
  <si>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</si>
  <si>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</si>
  <si>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</si>
  <si>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</si>
  <si>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</si>
  <si>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</si>
  <si>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</si>
  <si>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</si>
  <si>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</si>
  <si>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</si>
  <si>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</si>
  <si>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</si>
  <si>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</si>
  <si>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</si>
  <si>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</si>
  <si>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</si>
  <si>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</si>
  <si>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</si>
  <si>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</si>
  <si>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</si>
  <si>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</si>
  <si>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</si>
  <si>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</si>
  <si>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</si>
  <si>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</si>
  <si>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</si>
  <si>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</si>
  <si>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</si>
  <si>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</si>
  <si>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</si>
  <si>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</si>
  <si>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</si>
  <si>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</si>
  <si>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</si>
  <si>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</si>
  <si>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</si>
  <si>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</si>
  <si>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</si>
  <si>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</si>
  <si>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</si>
  <si>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</si>
  <si>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</si>
  <si>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</si>
  <si>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</si>
  <si>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</si>
  <si>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</si>
  <si>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</si>
  <si>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</si>
  <si>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</si>
  <si>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</si>
  <si>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</si>
  <si>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</si>
  <si>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</si>
  <si>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</si>
  <si>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</si>
  <si>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</si>
  <si>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</si>
  <si>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</si>
  <si>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</si>
  <si>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</si>
  <si>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</si>
  <si>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</si>
  <si>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</si>
  <si>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</si>
  <si>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</si>
  <si>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</si>
  <si>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</si>
  <si>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</si>
  <si>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</si>
  <si>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</si>
  <si>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</si>
  <si>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</si>
  <si>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</si>
  <si>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</si>
  <si>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</si>
  <si>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</si>
  <si>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</si>
  <si>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</si>
  <si>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</si>
  <si>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</si>
  <si>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</si>
  <si>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</si>
  <si>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</si>
  <si>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</si>
  <si>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</si>
  <si>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</si>
  <si>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</si>
  <si>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</si>
  <si>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</si>
  <si>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</si>
  <si>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</si>
  <si>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</si>
  <si>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</si>
  <si>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</si>
  <si>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</si>
  <si>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</si>
  <si>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</si>
  <si>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</si>
  <si>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</si>
  <si>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</si>
  <si>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</si>
  <si>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</si>
  <si>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</si>
  <si>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</si>
  <si>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</si>
  <si>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</si>
  <si>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</si>
  <si>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</si>
  <si>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</si>
  <si>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</si>
  <si>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</si>
  <si>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</si>
  <si>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</si>
  <si>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</si>
  <si>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</si>
  <si>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</si>
  <si>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</si>
  <si>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</si>
  <si>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</si>
  <si>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</si>
  <si>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</si>
  <si>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</si>
  <si>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</si>
  <si>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</si>
  <si>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</si>
  <si>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</si>
  <si>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</si>
  <si>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</si>
  <si>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</si>
  <si>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</si>
  <si>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</si>
  <si>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</si>
  <si>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</si>
  <si>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</si>
  <si>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</si>
  <si>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</si>
  <si>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</si>
  <si>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</si>
  <si>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</si>
  <si>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</si>
  <si>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</si>
  <si>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</si>
  <si>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</si>
  <si>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</si>
  <si>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</si>
  <si>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</si>
  <si>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</si>
  <si>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</si>
  <si>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</si>
  <si>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</si>
  <si>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</si>
  <si>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</si>
  <si>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</si>
  <si>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</si>
  <si>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</si>
  <si>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</si>
  <si>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</si>
  <si>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</si>
  <si>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</si>
  <si>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</si>
  <si>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</si>
  <si>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</si>
  <si>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</si>
  <si>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</si>
  <si>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</si>
  <si>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</si>
  <si>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</si>
  <si>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</si>
  <si>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</si>
  <si>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</si>
  <si>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</si>
  <si>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</si>
  <si>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</si>
  <si>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</si>
  <si>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</si>
  <si>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</si>
  <si>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</si>
  <si>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</si>
  <si>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</si>
  <si>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</si>
  <si>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</si>
  <si>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</si>
  <si>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</si>
  <si>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</si>
  <si>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</si>
  <si>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</si>
  <si>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</si>
  <si>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</si>
  <si>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</si>
  <si>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</si>
  <si>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</si>
  <si>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</si>
  <si>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</si>
  <si>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</si>
  <si>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</si>
  <si>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</si>
  <si>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</si>
  <si>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</si>
  <si>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</si>
  <si>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</si>
  <si>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</si>
  <si>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</si>
  <si>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</si>
  <si>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</si>
  <si>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</si>
  <si>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</si>
  <si>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</si>
  <si>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</si>
  <si>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</si>
  <si>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</si>
  <si>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</si>
  <si>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</si>
  <si>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</si>
  <si>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</si>
  <si>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</si>
  <si>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</si>
  <si>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</si>
  <si>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</si>
  <si>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</si>
  <si>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</si>
  <si>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</si>
  <si>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</si>
  <si>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</si>
  <si>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</si>
  <si>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</si>
  <si>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</si>
  <si>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</si>
  <si>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</si>
  <si>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</si>
  <si>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</si>
  <si>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</si>
  <si>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</si>
  <si>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</si>
  <si>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</si>
  <si>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</si>
  <si>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</si>
  <si>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</si>
  <si>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</si>
  <si>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</si>
  <si>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</si>
  <si>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</si>
  <si>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</si>
  <si>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</si>
  <si>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</si>
  <si>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</si>
  <si>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</si>
  <si>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</si>
  <si>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</si>
  <si>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</si>
  <si>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</si>
  <si>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</si>
  <si>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</si>
  <si>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</si>
  <si>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</si>
  <si>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</si>
  <si>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</si>
  <si>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</si>
  <si>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</si>
  <si>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</si>
  <si>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</si>
  <si>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</si>
  <si>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</si>
  <si>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</si>
  <si>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</si>
  <si>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</si>
  <si>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</si>
  <si>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</si>
  <si>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</si>
  <si>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</si>
  <si>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</si>
  <si>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</si>
  <si>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</si>
  <si>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</si>
  <si>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</si>
  <si>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</si>
  <si>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</si>
  <si>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</si>
  <si>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</si>
  <si>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</si>
  <si>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</si>
  <si>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</si>
  <si>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</si>
  <si>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</si>
  <si>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</si>
  <si>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</si>
  <si>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</si>
  <si>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</si>
  <si>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</si>
  <si>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</si>
  <si>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</si>
  <si>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</si>
  <si>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</si>
  <si>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</si>
  <si>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</si>
  <si>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</si>
  <si>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</si>
  <si>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</si>
  <si>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</si>
  <si>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</si>
  <si>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</si>
  <si>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</si>
  <si>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</si>
  <si>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</si>
  <si>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</si>
  <si>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</si>
  <si>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</si>
  <si>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</si>
  <si>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</si>
  <si>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</si>
  <si>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</si>
  <si>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</si>
  <si>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</si>
  <si>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</si>
  <si>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</si>
  <si>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</si>
  <si>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</si>
  <si>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</si>
  <si>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</si>
  <si>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</si>
  <si>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</si>
  <si>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</si>
  <si>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</si>
  <si>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</si>
  <si>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</si>
  <si>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</si>
  <si>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</si>
  <si>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</si>
  <si>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</si>
  <si>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</si>
  <si>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</si>
  <si>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</si>
  <si>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</si>
  <si>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</si>
  <si>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</si>
  <si>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</si>
  <si>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</si>
  <si>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</si>
  <si>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</si>
  <si>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</si>
  <si>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</si>
  <si>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</si>
  <si>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</si>
  <si>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</si>
  <si>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</si>
  <si>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</si>
  <si>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</si>
  <si>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</si>
  <si>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</si>
  <si>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</si>
  <si>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</si>
  <si>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</si>
  <si>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</si>
  <si>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</si>
  <si>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</si>
  <si>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</si>
  <si>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</si>
  <si>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</si>
  <si>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</si>
  <si>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</si>
  <si>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</si>
  <si>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</si>
  <si>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</si>
  <si>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</si>
  <si>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</si>
  <si>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</si>
  <si>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</si>
  <si>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</si>
  <si>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</si>
  <si>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</si>
  <si>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</si>
  <si>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</si>
  <si>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</si>
  <si>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</si>
  <si>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</si>
  <si>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</si>
  <si>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</si>
  <si>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</si>
  <si>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</si>
  <si>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</si>
  <si>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</si>
  <si>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</si>
  <si>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</si>
  <si>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</si>
  <si>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</si>
  <si>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</si>
  <si>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</si>
  <si>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</si>
  <si>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</si>
  <si>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</si>
  <si>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</si>
  <si>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</si>
  <si>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</si>
  <si>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</si>
  <si>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</si>
  <si>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</si>
  <si>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</si>
  <si>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</si>
  <si>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</si>
  <si>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</si>
  <si>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</si>
  <si>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</si>
  <si>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</si>
  <si>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</si>
  <si>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</si>
  <si>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</si>
  <si>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</si>
  <si>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</si>
  <si>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</si>
  <si>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</si>
  <si>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</si>
  <si>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</si>
  <si>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</si>
  <si>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</si>
  <si>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</si>
  <si>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</si>
  <si>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</si>
  <si>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</si>
  <si>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</si>
  <si>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</si>
  <si>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</si>
  <si>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</si>
  <si>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</si>
  <si>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</si>
  <si>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</si>
  <si>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</si>
  <si>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</si>
  <si>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</si>
  <si>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</si>
  <si>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</si>
  <si>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</si>
  <si>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</si>
  <si>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</si>
  <si>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</si>
  <si>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</si>
  <si>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</si>
  <si>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</si>
  <si>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</si>
  <si>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</si>
  <si>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</si>
  <si>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</si>
  <si>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</si>
  <si>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</si>
  <si>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</si>
  <si>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</si>
  <si>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</si>
  <si>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</si>
  <si>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</si>
  <si>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</si>
  <si>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</si>
  <si>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</si>
  <si>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</si>
  <si>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</si>
  <si>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</si>
  <si>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</si>
  <si>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</si>
  <si>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</si>
  <si>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</si>
  <si>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</si>
  <si>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</si>
  <si>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</si>
  <si>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</si>
  <si>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</si>
  <si>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</si>
  <si>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</si>
  <si>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</si>
  <si>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</si>
  <si>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</si>
  <si>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</si>
  <si>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</si>
  <si>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</si>
  <si>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</si>
  <si>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</si>
  <si>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</si>
  <si>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</si>
  <si>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</si>
  <si>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</si>
  <si>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</si>
  <si>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</si>
  <si>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</si>
  <si>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</si>
  <si>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</si>
  <si>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</si>
  <si>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</si>
  <si>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</si>
  <si>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</si>
  <si>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</si>
  <si>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</si>
  <si>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</si>
  <si>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</si>
  <si>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</si>
  <si>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</si>
  <si>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</si>
  <si>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</si>
  <si>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</si>
  <si>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</si>
  <si>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</si>
  <si>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</si>
  <si>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</si>
  <si>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</si>
  <si>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</si>
  <si>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</si>
  <si>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</si>
  <si>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</si>
  <si>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</si>
  <si>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</si>
  <si>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</si>
  <si>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</si>
  <si>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</si>
  <si>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</si>
  <si>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</si>
  <si>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</si>
  <si>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</si>
  <si>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</si>
  <si>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</si>
  <si>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</si>
  <si>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</si>
  <si>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</si>
  <si>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</si>
  <si>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</si>
  <si>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</si>
  <si>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</si>
  <si>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</si>
  <si>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</si>
  <si>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</si>
  <si>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</si>
  <si>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</si>
  <si>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</si>
  <si>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</si>
  <si>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</si>
  <si>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</si>
  <si>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</si>
  <si>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</si>
  <si>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</si>
  <si>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</si>
  <si>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</si>
  <si>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</si>
  <si>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</si>
  <si>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</si>
  <si>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</si>
  <si>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</si>
  <si>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</si>
  <si>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</si>
  <si>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</si>
  <si>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</si>
  <si>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</si>
  <si>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</si>
  <si>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</si>
  <si>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</si>
  <si>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</si>
  <si>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</si>
  <si>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</si>
  <si>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</si>
  <si>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</si>
  <si>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</si>
  <si>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</si>
  <si>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</si>
  <si>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</si>
  <si>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</si>
  <si>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</si>
  <si>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</si>
  <si>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</si>
  <si>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</si>
  <si>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</si>
  <si>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</si>
  <si>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</si>
  <si>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</si>
  <si>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</si>
  <si>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</si>
  <si>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</si>
  <si>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</si>
  <si>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</si>
  <si>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</si>
  <si>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</si>
  <si>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</si>
  <si>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</si>
  <si>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</si>
  <si>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</si>
  <si>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</si>
  <si>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</si>
  <si>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</si>
  <si>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</si>
  <si>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</si>
  <si>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</si>
  <si>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</si>
  <si>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</si>
  <si>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</si>
  <si>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</si>
  <si>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</si>
  <si>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</si>
  <si>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</si>
  <si>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</si>
  <si>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</si>
  <si>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</si>
  <si>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</si>
  <si>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</si>
  <si>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</si>
  <si>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</si>
  <si>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</si>
  <si>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</si>
  <si>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</si>
  <si>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</si>
  <si>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</si>
  <si>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</si>
  <si>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</si>
  <si>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</si>
  <si>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</si>
  <si>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</si>
  <si>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</si>
  <si>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</si>
  <si>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</si>
  <si>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</si>
  <si>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</si>
  <si>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</si>
  <si>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</si>
  <si>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</si>
  <si>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</si>
  <si>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</si>
  <si>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</si>
  <si>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</si>
  <si>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</si>
  <si>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</si>
  <si>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</si>
  <si>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</si>
  <si>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</si>
  <si>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</si>
  <si>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</si>
  <si>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</si>
  <si>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</si>
  <si>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</si>
  <si>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</si>
  <si>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</si>
  <si>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</si>
  <si>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</si>
  <si>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</si>
  <si>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</si>
  <si>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</si>
  <si>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</si>
  <si>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</si>
  <si>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</si>
  <si>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</si>
  <si>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</si>
  <si>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</si>
  <si>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</si>
  <si>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</si>
  <si>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</si>
  <si>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</si>
  <si>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</si>
  <si>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</si>
  <si>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</si>
  <si>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</si>
  <si>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</si>
  <si>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</si>
  <si>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</si>
  <si>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</si>
  <si>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</si>
  <si>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</si>
  <si>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</si>
  <si>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</si>
  <si>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</si>
  <si>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</si>
  <si>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</si>
  <si>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</si>
  <si>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</si>
  <si>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</si>
  <si>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</si>
  <si>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</si>
  <si>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</si>
  <si>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</si>
  <si>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</si>
  <si>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</si>
  <si>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</si>
  <si>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</si>
  <si>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</si>
  <si>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</si>
  <si>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</si>
  <si>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</si>
  <si>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</si>
  <si>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</si>
  <si>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</si>
  <si>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</si>
  <si>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</si>
  <si>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</si>
  <si>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</si>
  <si>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</si>
  <si>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</si>
  <si>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</si>
  <si>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</si>
  <si>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</si>
  <si>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</si>
  <si>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</si>
  <si>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</si>
  <si>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</si>
  <si>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</si>
  <si>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</si>
  <si>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</si>
  <si>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</si>
  <si>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</si>
  <si>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</si>
  <si>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</si>
  <si>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</si>
  <si>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</si>
  <si>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</si>
  <si>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</si>
  <si>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</si>
  <si>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</si>
  <si>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</si>
  <si>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</si>
  <si>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</si>
  <si>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</si>
  <si>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</si>
  <si>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</si>
  <si>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</si>
  <si>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</si>
  <si>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</si>
  <si>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</si>
  <si>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</si>
  <si>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</si>
  <si>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</si>
  <si>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</si>
  <si>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</si>
  <si>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</si>
  <si>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</si>
  <si>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</si>
  <si>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</si>
  <si>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</si>
  <si>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</si>
  <si>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</si>
  <si>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</si>
  <si>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</si>
  <si>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</si>
  <si>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</si>
  <si>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</si>
  <si>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</si>
  <si>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</si>
  <si>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</si>
  <si>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</si>
  <si>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</si>
  <si>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</si>
  <si>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</si>
  <si>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</si>
  <si>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</si>
  <si>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</si>
  <si>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</si>
  <si>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</si>
  <si>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</si>
  <si>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</si>
  <si>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</si>
  <si>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</si>
  <si>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</si>
  <si>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</si>
  <si>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</si>
  <si>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</si>
  <si>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</si>
  <si>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</si>
  <si>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</si>
  <si>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</si>
  <si>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</si>
  <si>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</si>
  <si>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</si>
  <si>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</si>
  <si>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</si>
  <si>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</si>
  <si>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</si>
  <si>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</si>
  <si>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</si>
  <si>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</si>
  <si>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</si>
  <si>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</si>
  <si>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</si>
  <si>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</si>
  <si>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</si>
  <si>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</si>
  <si>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</si>
  <si>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</si>
  <si>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</si>
  <si>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</si>
  <si>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</si>
  <si>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</si>
  <si>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</si>
  <si>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</si>
  <si>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</si>
  <si>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</si>
  <si>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</si>
  <si>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</si>
  <si>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</si>
  <si>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</si>
  <si>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</si>
  <si>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</si>
  <si>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</si>
  <si>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</si>
  <si>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</si>
  <si>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</si>
  <si>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</si>
  <si>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</si>
  <si>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</si>
  <si>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</si>
  <si>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</si>
  <si>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</si>
  <si>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</si>
  <si>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</si>
  <si>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</si>
  <si>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</si>
  <si>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</si>
  <si>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</si>
  <si>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</si>
  <si>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</si>
  <si>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</si>
  <si>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</si>
  <si>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</si>
  <si>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</si>
  <si>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</si>
  <si>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</si>
  <si>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</si>
  <si>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</si>
  <si>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</si>
  <si>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</si>
  <si>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</si>
  <si>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</si>
  <si>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</si>
  <si>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</si>
  <si>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</si>
  <si>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</si>
  <si>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</si>
  <si>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</si>
  <si>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</si>
  <si>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</si>
  <si>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</si>
  <si>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</si>
  <si>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</si>
  <si>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</si>
  <si>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</si>
  <si>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</si>
  <si>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</si>
  <si>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</si>
  <si>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</si>
  <si>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</si>
  <si>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</si>
  <si>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</si>
  <si>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</si>
  <si>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</si>
  <si>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</si>
  <si>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</si>
  <si>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</si>
  <si>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</si>
  <si>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</si>
  <si>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</si>
  <si>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</si>
  <si>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</si>
  <si>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</si>
  <si>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</si>
  <si>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</si>
  <si>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</si>
  <si>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</si>
  <si>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</si>
  <si>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</si>
  <si>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</si>
  <si>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</si>
  <si>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</si>
  <si>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</si>
  <si>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</si>
  <si>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</si>
  <si>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</si>
  <si>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</si>
  <si>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</si>
  <si>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</si>
  <si>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</si>
  <si>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</si>
  <si>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</si>
  <si>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</si>
  <si>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</si>
  <si>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</si>
  <si>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</si>
  <si>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</si>
  <si>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</si>
  <si>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</si>
  <si>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</si>
  <si>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</si>
  <si>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</si>
  <si>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</si>
  <si>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</si>
  <si>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</si>
  <si>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</si>
  <si>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</si>
  <si>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</si>
  <si>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</si>
  <si>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</si>
  <si>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</si>
  <si>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</si>
  <si>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</si>
  <si>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</si>
  <si>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</si>
  <si>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</si>
  <si>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</si>
  <si>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</si>
  <si>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</si>
  <si>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</si>
  <si>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</si>
  <si>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</si>
  <si>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</si>
  <si>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</si>
  <si>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</si>
  <si>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</si>
  <si>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</si>
  <si>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</si>
  <si>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</si>
  <si>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</si>
  <si>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</si>
  <si>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</si>
  <si>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</si>
  <si>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</si>
  <si>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</si>
  <si>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</si>
  <si>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</si>
  <si>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</si>
  <si>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</si>
  <si>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</si>
  <si>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</si>
  <si>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</si>
  <si>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</si>
  <si>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</si>
  <si>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</si>
  <si>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</si>
  <si>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</si>
  <si>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</si>
  <si>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</si>
  <si>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</si>
  <si>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</si>
  <si>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</si>
  <si>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</si>
  <si>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</si>
  <si>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</si>
  <si>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</si>
  <si>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</si>
  <si>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</si>
  <si>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</si>
  <si>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</si>
  <si>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</si>
  <si>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</si>
  <si>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</si>
  <si>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</si>
  <si>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</si>
  <si>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</si>
  <si>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</si>
  <si>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</si>
  <si>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</si>
  <si>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</si>
  <si>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</si>
  <si>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</si>
  <si>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</si>
  <si>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</si>
  <si>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</si>
  <si>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</si>
  <si>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</si>
  <si>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</si>
  <si>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</si>
  <si>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</si>
  <si>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</si>
  <si>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</si>
  <si>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</si>
  <si>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</si>
  <si>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</si>
  <si>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</si>
  <si>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</si>
  <si>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</si>
  <si>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</si>
  <si>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</si>
  <si>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</si>
  <si>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</si>
  <si>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</si>
  <si>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</si>
  <si>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</si>
  <si>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</si>
  <si>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</si>
  <si>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</si>
  <si>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</si>
  <si>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</si>
  <si>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</si>
  <si>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</si>
  <si>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</si>
  <si>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</si>
  <si>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</si>
  <si>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</si>
  <si>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</si>
  <si>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</si>
  <si>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</si>
  <si>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</si>
  <si>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</si>
  <si>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</si>
  <si>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</si>
  <si>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</si>
  <si>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</si>
  <si>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</si>
  <si>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</si>
  <si>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</si>
  <si>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</si>
  <si>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</si>
  <si>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</si>
  <si>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</si>
  <si>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</si>
  <si>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</si>
  <si>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</si>
  <si>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</si>
  <si>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</si>
  <si>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</si>
  <si>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</si>
  <si>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</si>
  <si>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</si>
  <si>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</si>
  <si>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</si>
  <si>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</si>
  <si>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</si>
  <si>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</si>
  <si>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</si>
  <si>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</si>
  <si>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</si>
  <si>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</si>
  <si>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</si>
  <si>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</si>
  <si>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</si>
  <si>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</si>
  <si>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</si>
  <si>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</si>
  <si>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</si>
  <si>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</si>
  <si>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</si>
  <si>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</si>
  <si>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</si>
  <si>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</si>
  <si>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</si>
  <si>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</si>
  <si>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</si>
  <si>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</si>
  <si>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</si>
  <si>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</si>
  <si>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</si>
  <si>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</si>
  <si>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</si>
  <si>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</si>
  <si>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</si>
  <si>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</si>
  <si>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</si>
  <si>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</si>
  <si>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</si>
  <si>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</si>
  <si>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</si>
  <si>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</si>
  <si>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</si>
  <si>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</si>
  <si>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</si>
  <si>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</si>
  <si>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</si>
  <si>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</si>
  <si>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</si>
  <si>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</si>
  <si>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</si>
  <si>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</si>
  <si>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</si>
  <si>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</si>
  <si>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</si>
  <si>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</si>
  <si>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</si>
  <si>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</si>
  <si>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</si>
  <si>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</si>
  <si>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</si>
  <si>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</si>
  <si>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</si>
  <si>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</si>
  <si>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</si>
  <si>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</si>
  <si>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</si>
  <si>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</si>
  <si>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</si>
  <si>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</si>
  <si>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</si>
  <si>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</si>
  <si>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</si>
  <si>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</si>
  <si>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</si>
  <si>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</si>
  <si>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</si>
  <si>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</si>
  <si>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</si>
  <si>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</si>
  <si>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</si>
  <si>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</si>
  <si>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</si>
  <si>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</si>
  <si>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</si>
  <si>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</si>
  <si>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</si>
  <si>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</si>
  <si>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</si>
  <si>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</si>
  <si>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</si>
  <si>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</si>
  <si>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</si>
  <si>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</si>
  <si>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</si>
  <si>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</si>
  <si>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</si>
  <si>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</si>
  <si>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</si>
  <si>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</si>
  <si>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</si>
  <si>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</si>
  <si>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</si>
  <si>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</si>
  <si>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</si>
  <si>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</si>
  <si>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</si>
  <si>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</si>
  <si>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</si>
  <si>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</si>
  <si>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</si>
  <si>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</si>
  <si>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</si>
  <si>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</si>
  <si>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</si>
  <si>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</si>
  <si>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</si>
  <si>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</si>
  <si>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</si>
  <si>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</si>
  <si>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</si>
  <si>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</si>
  <si>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</si>
  <si>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</si>
  <si>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</si>
  <si>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</si>
  <si>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</si>
  <si>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</si>
  <si>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</si>
  <si>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</si>
  <si>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</si>
  <si>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</si>
  <si>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</si>
  <si>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</si>
  <si>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</si>
  <si>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</si>
  <si>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</si>
  <si>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</si>
  <si>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</si>
  <si>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</si>
  <si>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</si>
  <si>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</si>
  <si>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</si>
  <si>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</si>
  <si>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</si>
  <si>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</si>
  <si>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</si>
  <si>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</si>
  <si>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</si>
  <si>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</si>
  <si>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</si>
  <si>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</si>
  <si>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</si>
  <si>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</si>
  <si>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</si>
  <si>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</si>
  <si>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</si>
  <si>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</si>
  <si>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</si>
  <si>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</si>
  <si>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</si>
  <si>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</si>
  <si>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</si>
  <si>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</si>
  <si>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</si>
  <si>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</si>
  <si>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</si>
  <si>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</si>
  <si>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</si>
  <si>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</si>
  <si>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</si>
  <si>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</si>
  <si>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</si>
  <si>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</si>
  <si>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</si>
  <si>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</si>
  <si>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</si>
  <si>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</si>
  <si>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</si>
  <si>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</si>
  <si>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</si>
  <si>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</si>
  <si>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</si>
  <si>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</si>
  <si>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</si>
  <si>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</si>
  <si>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</si>
  <si>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</si>
  <si>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</si>
  <si>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</si>
  <si>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</si>
  <si>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</si>
  <si>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</si>
  <si>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</si>
  <si>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</si>
  <si>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</si>
  <si>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</si>
  <si>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</si>
  <si>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</si>
  <si>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</si>
  <si>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</si>
  <si>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</si>
  <si>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</si>
  <si>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</si>
  <si>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</si>
  <si>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</si>
  <si>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</si>
  <si>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</si>
  <si>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</si>
  <si>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</si>
  <si>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</si>
  <si>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</si>
  <si>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</si>
  <si>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</si>
  <si>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</si>
  <si>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</si>
  <si>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</si>
  <si>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</si>
  <si>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</si>
  <si>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</si>
  <si>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</si>
  <si>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</si>
  <si>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</si>
  <si>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</si>
  <si>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</si>
  <si>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</si>
  <si>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</si>
  <si>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</si>
  <si>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</si>
  <si>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</si>
  <si>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</si>
  <si>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</si>
  <si>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</si>
  <si>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</si>
  <si>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</si>
  <si>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</si>
  <si>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</si>
  <si>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</si>
  <si>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</si>
  <si>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</si>
  <si>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</si>
  <si>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</si>
  <si>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</si>
  <si>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</si>
  <si>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</si>
  <si>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</si>
  <si>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</si>
  <si>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</si>
  <si>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</si>
  <si>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</si>
  <si>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</si>
  <si>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</si>
  <si>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</si>
  <si>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</si>
  <si>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</si>
  <si>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</si>
  <si>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</si>
  <si>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</si>
  <si>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</si>
  <si>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</si>
  <si>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</si>
  <si>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</si>
  <si>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</si>
  <si>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</si>
  <si>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</si>
  <si>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</si>
  <si>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</si>
  <si>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</si>
  <si>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</si>
  <si>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</si>
  <si>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</si>
  <si>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</si>
  <si>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</si>
  <si>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</si>
  <si>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</si>
  <si>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</si>
  <si>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</si>
  <si>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</si>
  <si>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</si>
  <si>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</si>
  <si>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</si>
  <si>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</si>
  <si>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</si>
  <si>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</si>
  <si>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</si>
  <si>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</si>
  <si>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</si>
  <si>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</si>
  <si>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</si>
  <si>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</si>
  <si>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</si>
  <si>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</si>
  <si>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</si>
  <si>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</si>
  <si>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</si>
  <si>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</si>
  <si>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</si>
  <si>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</si>
  <si>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</si>
  <si>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</si>
  <si>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</si>
  <si>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</si>
  <si>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</si>
  <si>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</si>
  <si>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</si>
  <si>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</si>
  <si>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</si>
  <si>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</si>
  <si>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</si>
  <si>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</si>
  <si>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</si>
  <si>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</si>
  <si>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</si>
  <si>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</si>
  <si>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</si>
  <si>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</si>
  <si>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</si>
  <si>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</si>
  <si>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</si>
  <si>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</si>
  <si>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</si>
  <si>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</si>
  <si>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</si>
  <si>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</si>
  <si>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</si>
  <si>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</si>
  <si>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</si>
  <si>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</si>
  <si>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</si>
  <si>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</si>
  <si>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</si>
  <si>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</si>
  <si>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</si>
  <si>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</si>
  <si>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</si>
  <si>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</si>
  <si>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</si>
  <si>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</si>
  <si>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</si>
  <si>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</si>
  <si>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</si>
  <si>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</si>
  <si>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</si>
  <si>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</si>
  <si>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</si>
  <si>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</si>
  <si>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</si>
  <si>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</si>
  <si>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</si>
  <si>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</si>
  <si>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</si>
  <si>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</si>
  <si>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</si>
  <si>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</si>
  <si>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</si>
  <si>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</si>
  <si>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</si>
  <si>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</si>
  <si>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</si>
  <si>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</si>
  <si>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</si>
  <si>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</si>
  <si>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</si>
  <si>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</si>
  <si>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</si>
  <si>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</si>
  <si>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</si>
  <si>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</si>
  <si>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</si>
  <si>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</si>
  <si>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</si>
  <si>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</si>
  <si>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</si>
  <si>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</si>
  <si>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</si>
  <si>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</si>
  <si>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</si>
  <si>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</si>
  <si>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</si>
  <si>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</si>
  <si>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</si>
  <si>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</si>
  <si>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</si>
  <si>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</si>
  <si>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</si>
  <si>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</si>
  <si>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</si>
  <si>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</si>
  <si>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</si>
  <si>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</si>
  <si>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</si>
  <si>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</si>
  <si>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</si>
  <si>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</si>
  <si>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</si>
  <si>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</si>
  <si>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</si>
  <si>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</si>
  <si>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</si>
  <si>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</si>
  <si>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</si>
  <si>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</si>
  <si>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</si>
  <si>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</si>
  <si>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</si>
  <si>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</si>
  <si>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</si>
  <si>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</si>
  <si>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</si>
  <si>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</si>
  <si>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</si>
  <si>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</si>
  <si>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</si>
  <si>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</si>
  <si>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</si>
  <si>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</si>
  <si>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</si>
  <si>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</si>
  <si>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</si>
  <si>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</si>
  <si>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</si>
  <si>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</si>
  <si>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</si>
  <si>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</si>
  <si>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</si>
  <si>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</si>
  <si>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</si>
  <si>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</si>
  <si>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</si>
  <si>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</si>
  <si>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</si>
  <si>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</si>
  <si>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</si>
  <si>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</si>
  <si>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</si>
  <si>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</si>
  <si>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</si>
  <si>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</si>
  <si>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</si>
  <si>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</si>
  <si>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</si>
  <si>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</si>
  <si>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</si>
  <si>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</si>
  <si>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</si>
  <si>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</si>
  <si>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</si>
  <si>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</si>
  <si>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</si>
  <si>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</si>
  <si>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</si>
  <si>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</si>
  <si>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</si>
  <si>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</si>
  <si>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</si>
  <si>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</si>
  <si>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</si>
  <si>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</si>
  <si>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</si>
  <si>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</si>
  <si>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</si>
  <si>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</si>
  <si>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</si>
  <si>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</si>
  <si>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</si>
  <si>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</si>
  <si>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</si>
  <si>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</si>
  <si>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</si>
  <si>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</si>
  <si>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</si>
  <si>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</si>
  <si>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</si>
  <si>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</si>
  <si>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</si>
  <si>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</si>
  <si>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</si>
  <si>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</si>
  <si>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</si>
  <si>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</si>
  <si>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</si>
  <si>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</si>
  <si>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</si>
  <si>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</si>
  <si>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</si>
  <si>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</si>
  <si>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</si>
  <si>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</si>
  <si>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</si>
  <si>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</si>
  <si>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</si>
  <si>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</si>
  <si>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</si>
  <si>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</si>
  <si>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</si>
  <si>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</si>
  <si>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</si>
  <si>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</si>
  <si>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</si>
  <si>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</si>
  <si>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</si>
  <si>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</si>
  <si>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</si>
  <si>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</si>
  <si>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</si>
  <si>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</si>
  <si>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</si>
  <si>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</si>
  <si>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</si>
  <si>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</si>
  <si>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</si>
  <si>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</si>
  <si>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</si>
  <si>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</si>
  <si>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</si>
  <si>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</si>
  <si>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</si>
  <si>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</si>
  <si>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</si>
  <si>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</si>
  <si>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</si>
  <si>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</si>
  <si>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</si>
  <si>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</si>
  <si>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</si>
  <si>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</si>
  <si>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</si>
  <si>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</si>
  <si>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</si>
  <si>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</si>
  <si>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</si>
  <si>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</si>
  <si>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</si>
  <si>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</si>
  <si>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</si>
  <si>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</si>
  <si>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</si>
  <si>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</si>
  <si>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</si>
  <si>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</si>
  <si>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</si>
  <si>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</si>
  <si>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</si>
  <si>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</si>
  <si>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</si>
  <si>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</si>
  <si>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</si>
  <si>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</si>
  <si>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</si>
  <si>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</si>
  <si>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</si>
  <si>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</si>
  <si>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</si>
  <si>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</si>
  <si>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</si>
  <si>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</si>
  <si>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</si>
  <si>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</si>
  <si>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</si>
  <si>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</si>
  <si>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</si>
  <si>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</si>
  <si>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</si>
  <si>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</si>
  <si>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</si>
  <si>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</si>
  <si>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</si>
  <si>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</si>
  <si>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</si>
  <si>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</si>
  <si>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</si>
  <si>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</si>
  <si>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</si>
  <si>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</si>
  <si>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</si>
  <si>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</si>
  <si>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</si>
  <si>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</si>
  <si>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</si>
  <si>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</si>
  <si>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</si>
  <si>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</si>
  <si>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</si>
  <si>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</si>
  <si>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</si>
  <si>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</si>
  <si>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</si>
  <si>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</si>
  <si>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</si>
  <si>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</si>
  <si>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</si>
  <si>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</si>
  <si>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</si>
  <si>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</si>
  <si>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</si>
  <si>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</si>
  <si>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</si>
  <si>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</si>
  <si>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</si>
  <si>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</si>
  <si>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</si>
  <si>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</si>
  <si>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</si>
  <si>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</si>
  <si>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</si>
  <si>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</si>
  <si>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</si>
  <si>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</si>
  <si>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</si>
  <si>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</si>
  <si>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</si>
  <si>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</si>
  <si>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</si>
  <si>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</si>
  <si>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</si>
  <si>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</si>
  <si>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</si>
  <si>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</si>
  <si>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</si>
  <si>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</si>
  <si>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</si>
  <si>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</si>
  <si>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</si>
  <si>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</si>
  <si>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</si>
  <si>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</si>
  <si>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</si>
  <si>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</si>
  <si>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</si>
  <si>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</si>
  <si>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</si>
  <si>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</si>
  <si>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</si>
  <si>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</si>
  <si>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</si>
  <si>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</si>
  <si>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</si>
  <si>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</si>
  <si>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</si>
  <si>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</si>
  <si>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</si>
  <si>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</si>
  <si>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</si>
  <si>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</si>
  <si>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</si>
  <si>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</si>
  <si>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</si>
  <si>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</si>
  <si>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</si>
  <si>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</si>
  <si>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</si>
  <si>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</si>
  <si>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</si>
  <si>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</si>
  <si>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</si>
  <si>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</si>
  <si>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</si>
  <si>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</si>
  <si>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</si>
  <si>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</si>
  <si>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</si>
  <si>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</si>
  <si>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</si>
  <si>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</si>
  <si>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</si>
  <si>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</si>
  <si>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</si>
  <si>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</si>
  <si>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</si>
  <si>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</si>
  <si>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</si>
  <si>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</si>
  <si>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</si>
  <si>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</si>
  <si>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</si>
  <si>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</si>
  <si>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</si>
  <si>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</si>
  <si>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</si>
  <si>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</si>
  <si>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</si>
  <si>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</si>
  <si>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</si>
  <si>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</si>
  <si>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</si>
  <si>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</si>
  <si>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</si>
  <si>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</si>
  <si>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</si>
  <si>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</si>
  <si>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</si>
  <si>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</si>
  <si>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</si>
  <si>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</si>
  <si>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</si>
  <si>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</si>
  <si>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</si>
  <si>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</si>
  <si>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</si>
  <si>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</si>
  <si>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</si>
  <si>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</si>
  <si>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</si>
  <si>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</si>
  <si>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</si>
  <si>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</si>
  <si>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</si>
  <si>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</si>
  <si>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</si>
  <si>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</si>
  <si>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</si>
  <si>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</si>
  <si>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</si>
  <si>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</si>
  <si>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</si>
  <si>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</si>
  <si>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</si>
  <si>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</si>
  <si>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</si>
  <si>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</si>
  <si>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</si>
  <si>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</si>
  <si>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</si>
  <si>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</si>
  <si>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</si>
  <si>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</si>
  <si>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</si>
  <si>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</si>
  <si>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</si>
  <si>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</si>
  <si>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</si>
  <si>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</si>
  <si>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</si>
  <si>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</si>
  <si>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</si>
  <si>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</si>
  <si>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</si>
  <si>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</si>
  <si>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</si>
  <si>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</si>
  <si>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</si>
  <si>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</si>
  <si>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</si>
  <si>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</si>
  <si>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</si>
  <si>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</si>
  <si>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</si>
  <si>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</si>
  <si>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</si>
  <si>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</si>
  <si>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</si>
  <si>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</si>
  <si>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</si>
  <si>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</si>
  <si>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</si>
  <si>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</si>
  <si>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</si>
  <si>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</si>
  <si>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</si>
  <si>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</si>
  <si>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</si>
  <si>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</si>
  <si>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</si>
  <si>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</si>
  <si>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</si>
  <si>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</si>
  <si>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</si>
  <si>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</si>
  <si>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</si>
  <si>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</si>
  <si>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</si>
  <si>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</si>
  <si>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</si>
  <si>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</si>
  <si>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</si>
  <si>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</si>
  <si>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</si>
  <si>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</si>
  <si>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</si>
  <si>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</si>
  <si>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</si>
  <si>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</si>
  <si>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</si>
  <si>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</si>
  <si>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</si>
  <si>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</si>
  <si>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</si>
  <si>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</si>
  <si>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</si>
  <si>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</si>
  <si>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</si>
  <si>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</si>
  <si>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</si>
  <si>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</si>
  <si>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</si>
  <si>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</si>
  <si>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</si>
  <si>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</si>
  <si>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</si>
  <si>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</si>
  <si>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</si>
  <si>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</si>
  <si>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</si>
  <si>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</si>
  <si>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</si>
  <si>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</si>
  <si>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</si>
  <si>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</si>
  <si>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</si>
  <si>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</si>
  <si>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</si>
  <si>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</si>
  <si>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</si>
  <si>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</si>
  <si>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</si>
  <si>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</si>
  <si>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</si>
  <si>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</si>
  <si>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</si>
  <si>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</si>
  <si>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</si>
  <si>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</si>
  <si>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</si>
  <si>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</si>
  <si>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</si>
  <si>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</si>
  <si>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</si>
  <si>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</si>
  <si>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</si>
  <si>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</si>
  <si>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</si>
  <si>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</si>
  <si>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</si>
  <si>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</si>
  <si>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</si>
  <si>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</si>
  <si>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</si>
  <si>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</si>
  <si>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</si>
  <si>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</si>
  <si>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</si>
  <si>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</si>
  <si>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</si>
  <si>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</si>
  <si>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</si>
  <si>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</si>
  <si>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</si>
  <si>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</si>
  <si>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</si>
  <si>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</si>
  <si>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</si>
  <si>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</si>
  <si>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</si>
  <si>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</si>
  <si>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</si>
  <si>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</si>
  <si>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</si>
  <si>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</si>
  <si>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</si>
  <si>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</si>
  <si>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</si>
  <si>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</si>
  <si>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</si>
  <si>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</si>
  <si>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</si>
  <si>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</si>
  <si>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</si>
  <si>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</si>
  <si>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</si>
  <si>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</si>
  <si>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</si>
  <si>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</si>
  <si>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</si>
  <si>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</si>
  <si>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</si>
  <si>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</si>
  <si>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</si>
  <si>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</si>
  <si>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</si>
  <si>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</si>
  <si>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</si>
  <si>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</si>
  <si>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</si>
  <si>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</si>
  <si>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</si>
  <si>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</si>
  <si>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</si>
  <si>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</si>
  <si>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</si>
  <si>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</si>
  <si>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</si>
  <si>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</si>
  <si>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</si>
  <si>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</si>
  <si>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</si>
  <si>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</si>
  <si>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</si>
  <si>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</si>
  <si>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</si>
  <si>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</si>
  <si>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</si>
  <si>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</si>
  <si>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</si>
  <si>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</si>
  <si>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</si>
  <si>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</si>
  <si>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</si>
  <si>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</si>
  <si>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</si>
  <si>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</si>
  <si>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</si>
  <si>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</si>
  <si>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</si>
  <si>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</si>
  <si>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</si>
  <si>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</si>
  <si>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</si>
  <si>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</si>
  <si>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</si>
  <si>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</si>
  <si>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</si>
  <si>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</si>
  <si>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</si>
  <si>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</si>
  <si>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</si>
  <si>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</si>
  <si>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</si>
  <si>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</si>
  <si>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</si>
  <si>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</si>
  <si>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</si>
  <si>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</si>
  <si>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</si>
  <si>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</si>
  <si>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</si>
  <si>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</si>
  <si>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</si>
  <si>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</si>
  <si>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</si>
  <si>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</si>
  <si>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</si>
  <si>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</si>
  <si>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</si>
  <si>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</si>
  <si>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</si>
  <si>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</si>
  <si>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</si>
  <si>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</si>
  <si>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</si>
  <si>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</si>
  <si>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</si>
  <si>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</si>
  <si>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</si>
  <si>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</si>
  <si>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</si>
  <si>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</si>
  <si>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</si>
  <si>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</si>
  <si>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</si>
  <si>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</si>
  <si>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</si>
  <si>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</si>
  <si>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</si>
  <si>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</si>
  <si>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</si>
  <si>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</si>
  <si>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</si>
  <si>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</si>
  <si>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</si>
  <si>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</si>
  <si>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</si>
  <si>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</si>
  <si>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</si>
  <si>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</si>
  <si>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</si>
  <si>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</si>
  <si>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</si>
  <si>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</si>
  <si>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</si>
  <si>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</si>
  <si>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</si>
  <si>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</si>
  <si>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</si>
  <si>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</si>
  <si>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</si>
  <si>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</si>
  <si>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</si>
  <si>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</si>
  <si>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</si>
  <si>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</si>
  <si>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</si>
  <si>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</si>
  <si>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</si>
  <si>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</si>
  <si>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</si>
  <si>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</si>
  <si>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</si>
  <si>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</si>
  <si>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</si>
  <si>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</si>
  <si>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</si>
  <si>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</si>
  <si>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</si>
  <si>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</si>
  <si>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</si>
  <si>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</si>
  <si>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</si>
  <si>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</si>
  <si>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</si>
  <si>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</si>
  <si>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</si>
  <si>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</si>
  <si>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</si>
  <si>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</si>
  <si>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</si>
  <si>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</si>
  <si>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</si>
  <si>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</si>
  <si>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</si>
  <si>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</si>
  <si>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</si>
  <si>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</si>
  <si>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</si>
  <si>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</si>
  <si>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</si>
  <si>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</si>
  <si>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</si>
  <si>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</si>
  <si>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</si>
  <si>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</si>
  <si>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</si>
  <si>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</si>
  <si>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</si>
  <si>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</si>
  <si>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</si>
  <si>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</si>
  <si>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</si>
  <si>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</si>
  <si>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</si>
  <si>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</si>
  <si>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</si>
  <si>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</si>
  <si>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</si>
  <si>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</si>
  <si>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</si>
  <si>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</si>
  <si>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</si>
  <si>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</si>
  <si>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</si>
  <si>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</si>
  <si>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</si>
  <si>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</si>
  <si>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</si>
  <si>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</si>
  <si>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</si>
  <si>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</si>
  <si>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</si>
  <si>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</si>
  <si>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</si>
  <si>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</si>
  <si>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</si>
  <si>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</si>
  <si>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</si>
  <si>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</si>
  <si>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</si>
  <si>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</si>
  <si>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</si>
  <si>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</si>
  <si>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</si>
  <si>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</si>
  <si>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</si>
  <si>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</si>
  <si>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</si>
  <si>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</si>
  <si>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</si>
  <si>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</si>
  <si>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</si>
  <si>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</si>
  <si>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</si>
  <si>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</si>
  <si>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</si>
  <si>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</si>
  <si>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</si>
  <si>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</si>
  <si>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</si>
  <si>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</si>
  <si>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</si>
  <si>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</si>
  <si>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</si>
  <si>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</si>
  <si>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</si>
  <si>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</si>
  <si>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</si>
  <si>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</si>
  <si>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</si>
  <si>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</si>
  <si>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</si>
  <si>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</si>
  <si>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</si>
  <si>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</si>
  <si>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</si>
  <si>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</si>
  <si>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</si>
  <si>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</si>
  <si>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</si>
  <si>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</si>
  <si>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</si>
  <si>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</si>
  <si>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</si>
  <si>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</si>
  <si>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</si>
  <si>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</si>
  <si>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</si>
  <si>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</si>
  <si>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</si>
  <si>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</si>
  <si>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</si>
  <si>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</si>
  <si>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</si>
  <si>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</si>
  <si>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</si>
  <si>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</si>
  <si>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</si>
  <si>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</si>
  <si>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</si>
  <si>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</si>
  <si>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</si>
  <si>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</si>
  <si>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</si>
  <si>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</si>
  <si>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</si>
  <si>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</si>
  <si>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</si>
  <si>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</si>
  <si>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</si>
  <si>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</si>
  <si>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</si>
  <si>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</si>
  <si>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</si>
  <si>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</si>
  <si>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</si>
  <si>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</si>
  <si>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</si>
  <si>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</si>
  <si>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</si>
  <si>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</si>
  <si>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</si>
  <si>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</si>
  <si>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</si>
  <si>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</si>
  <si>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</si>
  <si>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</si>
  <si>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</si>
  <si>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</si>
  <si>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</si>
  <si>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</si>
  <si>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</si>
  <si>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</si>
  <si>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</si>
  <si>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</si>
  <si>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</si>
  <si>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</si>
  <si>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</si>
  <si>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</si>
  <si>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</si>
  <si>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</si>
  <si>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</si>
  <si>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</si>
  <si>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</si>
  <si>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</si>
  <si>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</si>
  <si>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</si>
  <si>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</si>
  <si>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</si>
  <si>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</si>
  <si>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</si>
  <si>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</si>
  <si>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</si>
  <si>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</si>
  <si>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</si>
  <si>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</si>
  <si>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</si>
  <si>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</si>
  <si>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</si>
  <si>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</si>
  <si>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</si>
  <si>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</si>
  <si>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</si>
  <si>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</si>
  <si>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</si>
  <si>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</si>
  <si>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</si>
  <si>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</si>
  <si>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</si>
  <si>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</si>
  <si>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</si>
  <si>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</si>
  <si>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</si>
  <si>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</si>
  <si>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</si>
  <si>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</si>
  <si>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</si>
  <si>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</si>
  <si>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</si>
  <si>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</si>
  <si>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</si>
  <si>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</si>
  <si>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</si>
  <si>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</si>
  <si>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</si>
  <si>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</si>
  <si>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</si>
  <si>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</si>
  <si>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</si>
  <si>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</si>
  <si>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</si>
  <si>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</si>
  <si>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</si>
  <si>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</si>
  <si>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</si>
  <si>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</si>
  <si>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</si>
  <si>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</si>
  <si>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</si>
  <si>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</si>
  <si>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</si>
  <si>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</si>
  <si>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</si>
  <si>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</si>
  <si>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</si>
  <si>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</si>
  <si>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</si>
  <si>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</si>
  <si>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</si>
  <si>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</si>
  <si>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</si>
  <si>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</si>
  <si>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</si>
  <si>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</si>
  <si>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</si>
  <si>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</si>
  <si>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</si>
  <si>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</si>
  <si>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</si>
  <si>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</si>
  <si>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</si>
  <si>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</si>
  <si>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</si>
  <si>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</si>
  <si>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</si>
  <si>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</si>
  <si>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</si>
  <si>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</si>
  <si>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</si>
  <si>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</si>
  <si>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</si>
  <si>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</si>
  <si>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</si>
  <si>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</si>
  <si>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</si>
  <si>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</si>
  <si>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</si>
  <si>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</si>
  <si>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</si>
  <si>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</si>
  <si>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</si>
  <si>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</si>
  <si>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</si>
  <si>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</si>
  <si>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</si>
  <si>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</si>
  <si>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</si>
  <si>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</si>
  <si>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</si>
  <si>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</si>
  <si>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</si>
  <si>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</si>
  <si>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</si>
  <si>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</si>
  <si>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</si>
  <si>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</si>
  <si>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</si>
  <si>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</si>
  <si>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</si>
  <si>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</si>
  <si>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</si>
  <si>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</si>
  <si>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</si>
  <si>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</si>
  <si>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</si>
  <si>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</si>
  <si>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</si>
  <si>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</si>
  <si>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</si>
  <si>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</si>
  <si>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</si>
  <si>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</si>
  <si>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</si>
  <si>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</si>
  <si>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</si>
  <si>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</si>
  <si>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</si>
  <si>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</si>
  <si>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</si>
  <si>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</si>
  <si>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</si>
  <si>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</si>
  <si>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</si>
  <si>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</si>
  <si>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</si>
  <si>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</si>
  <si>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</si>
  <si>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</si>
  <si>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</si>
  <si>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</si>
  <si>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</si>
  <si>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</si>
  <si>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</si>
  <si>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</si>
  <si>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</si>
  <si>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</si>
  <si>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</si>
  <si>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</si>
  <si>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</si>
  <si>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</si>
  <si>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</si>
  <si>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</si>
  <si>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</si>
  <si>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</si>
  <si>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</si>
  <si>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</si>
  <si>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</si>
  <si>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</si>
  <si>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</si>
  <si>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</si>
  <si>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</si>
  <si>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</si>
  <si>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</si>
  <si>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</si>
  <si>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</si>
  <si>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</si>
  <si>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</si>
  <si>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</si>
  <si>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</si>
  <si>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</si>
  <si>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</si>
  <si>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</si>
  <si>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</si>
  <si>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</si>
  <si>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</si>
  <si>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</si>
  <si>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</si>
  <si>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</si>
  <si>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</si>
  <si>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</si>
  <si>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</si>
  <si>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</si>
  <si>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</si>
  <si>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</si>
  <si>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</si>
  <si>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</si>
  <si>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</si>
  <si>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</si>
  <si>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</si>
  <si>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</si>
  <si>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</si>
  <si>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</si>
  <si>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</si>
  <si>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</si>
  <si>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</si>
  <si>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</si>
  <si>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</si>
  <si>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</si>
  <si>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</si>
  <si>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</si>
  <si>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</si>
  <si>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</si>
  <si>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</si>
  <si>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</si>
  <si>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</si>
  <si>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</si>
  <si>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</si>
  <si>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</si>
  <si>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</si>
  <si>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</si>
  <si>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</si>
  <si>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</si>
  <si>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</si>
  <si>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</si>
  <si>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</si>
  <si>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</si>
  <si>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</si>
  <si>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</si>
  <si>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</si>
  <si>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</si>
  <si>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</si>
  <si>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</si>
  <si>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</si>
  <si>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</si>
  <si>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</si>
  <si>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</si>
  <si>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</si>
  <si>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</si>
  <si>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</si>
  <si>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</si>
  <si>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</si>
  <si>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</si>
  <si>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</si>
  <si>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</si>
  <si>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</si>
  <si>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</si>
  <si>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</si>
  <si>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</si>
  <si>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</si>
  <si>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</si>
  <si>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</si>
  <si>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</si>
  <si>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</si>
  <si>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</si>
  <si>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</si>
  <si>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</si>
  <si>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</si>
  <si>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</si>
  <si>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</si>
  <si>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</si>
  <si>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</si>
  <si>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</si>
  <si>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</si>
  <si>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</si>
  <si>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</si>
  <si>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</si>
  <si>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</si>
  <si>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</si>
  <si>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</si>
  <si>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</si>
  <si>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</si>
  <si>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</si>
  <si>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</si>
  <si>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</si>
  <si>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</si>
  <si>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</si>
  <si>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</si>
  <si>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</si>
  <si>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</si>
  <si>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</si>
  <si>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</si>
  <si>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</si>
  <si>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</si>
  <si>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</si>
  <si>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</si>
  <si>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</si>
  <si>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</si>
  <si>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</si>
  <si>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</si>
  <si>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</si>
  <si>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</si>
  <si>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</si>
  <si>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</si>
  <si>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</si>
  <si>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</si>
  <si>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</si>
  <si>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</si>
  <si>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</si>
  <si>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</si>
  <si>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</si>
  <si>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</si>
  <si>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</si>
  <si>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</si>
  <si>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</si>
  <si>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</si>
  <si>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</si>
  <si>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</si>
  <si>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</si>
  <si>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</si>
  <si>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</si>
  <si>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</si>
  <si>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</si>
  <si>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</si>
  <si>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</si>
  <si>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</si>
  <si>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</si>
  <si>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</si>
  <si>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</si>
  <si>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</si>
  <si>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</si>
  <si>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</si>
  <si>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</si>
  <si>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</si>
  <si>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</si>
  <si>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</si>
  <si>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</si>
  <si>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</si>
  <si>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</si>
  <si>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</si>
  <si>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</si>
  <si>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</si>
  <si>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</si>
  <si>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</si>
  <si>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</si>
  <si>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</si>
  <si>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</si>
  <si>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</si>
  <si>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</si>
  <si>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</si>
  <si>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</si>
  <si>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</si>
  <si>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</si>
  <si>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</si>
  <si>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</si>
  <si>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</si>
  <si>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</si>
  <si>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</si>
  <si>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</si>
  <si>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</si>
  <si>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</si>
  <si>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</si>
  <si>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</si>
  <si>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</si>
  <si>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</si>
  <si>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</si>
  <si>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</si>
  <si>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</si>
  <si>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</si>
  <si>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</si>
  <si>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</si>
  <si>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</si>
  <si>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</si>
  <si>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</si>
  <si>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</si>
  <si>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</si>
  <si>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</si>
  <si>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</si>
  <si>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</si>
  <si>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</si>
  <si>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</si>
  <si>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</si>
  <si>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</si>
  <si>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</si>
  <si>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</si>
  <si>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</si>
  <si>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</si>
  <si>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</si>
  <si>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</si>
  <si>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</si>
  <si>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</si>
  <si>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</si>
  <si>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</si>
  <si>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</si>
  <si>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</si>
  <si>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</si>
  <si>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</si>
  <si>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</si>
  <si>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</si>
  <si>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</si>
  <si>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</si>
  <si>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</si>
  <si>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</si>
  <si>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</si>
  <si>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</si>
  <si>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</si>
  <si>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</si>
  <si>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</si>
  <si>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</si>
  <si>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</si>
  <si>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</si>
  <si>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</si>
  <si>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</si>
  <si>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</si>
  <si>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</si>
  <si>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</si>
  <si>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</si>
  <si>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</si>
  <si>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</si>
  <si>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</si>
  <si>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</si>
  <si>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</si>
  <si>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</si>
  <si>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</si>
  <si>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</si>
  <si>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</si>
  <si>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</si>
  <si>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</si>
  <si>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</si>
  <si>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</si>
  <si>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</si>
  <si>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</si>
  <si>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</si>
  <si>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</si>
  <si>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</si>
  <si>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</si>
  <si>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</si>
  <si>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</si>
  <si>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</si>
  <si>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</si>
  <si>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</si>
  <si>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</si>
  <si>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</si>
  <si>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</si>
  <si>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</si>
  <si>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</si>
  <si>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</si>
  <si>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</si>
  <si>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</si>
  <si>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</si>
  <si>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</si>
  <si>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</si>
  <si>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</si>
  <si>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</si>
  <si>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</si>
  <si>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</si>
  <si>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</si>
  <si>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</si>
  <si>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</si>
  <si>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</si>
  <si>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</si>
  <si>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</si>
  <si>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</si>
  <si>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</si>
  <si>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</si>
  <si>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</si>
  <si>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</si>
  <si>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</si>
  <si>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</si>
  <si>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</si>
  <si>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</si>
  <si>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</si>
  <si>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</si>
  <si>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</si>
  <si>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</si>
  <si>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</si>
  <si>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</si>
  <si>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</si>
  <si>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</si>
  <si>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</si>
  <si>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</si>
  <si>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</si>
  <si>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</si>
  <si>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</si>
  <si>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</si>
  <si>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</si>
  <si>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</si>
  <si>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</si>
  <si>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</si>
  <si>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</si>
  <si>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</si>
  <si>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</si>
  <si>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</si>
  <si>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</si>
  <si>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</si>
  <si>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</si>
  <si>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</si>
  <si>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</si>
  <si>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</si>
  <si>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</si>
  <si>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</si>
  <si>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</si>
  <si>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</si>
  <si>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</si>
  <si>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</si>
  <si>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</si>
  <si>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</si>
  <si>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</si>
  <si>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</si>
  <si>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</si>
  <si>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</si>
  <si>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</si>
  <si>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</si>
  <si>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</si>
  <si>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</si>
  <si>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</si>
  <si>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</si>
  <si>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</si>
  <si>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</si>
  <si>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</si>
  <si>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</si>
  <si>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</si>
  <si>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</si>
  <si>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</si>
  <si>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</si>
  <si>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</si>
  <si>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</si>
  <si>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</si>
  <si>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</si>
  <si>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</si>
  <si>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</si>
  <si>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</si>
  <si>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</si>
  <si>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</si>
  <si>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</si>
  <si>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</si>
  <si>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</si>
  <si>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</si>
  <si>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</si>
  <si>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</si>
  <si>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</si>
  <si>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</si>
  <si>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</si>
  <si>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</si>
  <si>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</si>
  <si>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</si>
  <si>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</si>
  <si>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</si>
  <si>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</si>
  <si>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</si>
  <si>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</si>
  <si>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</si>
  <si>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</si>
  <si>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</si>
  <si>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</si>
  <si>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</si>
  <si>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</si>
  <si>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</si>
  <si>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</si>
  <si>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</si>
  <si>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</si>
  <si>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</si>
  <si>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</si>
  <si>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</si>
  <si>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</si>
  <si>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</si>
  <si>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</si>
  <si>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</si>
  <si>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</si>
  <si>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</si>
  <si>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</si>
  <si>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</si>
  <si>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</si>
  <si>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</si>
  <si>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</si>
  <si>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</si>
  <si>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</si>
  <si>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</si>
  <si>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</si>
  <si>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</si>
  <si>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</si>
  <si>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</si>
  <si>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</si>
  <si>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</si>
  <si>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</si>
  <si>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</si>
  <si>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</si>
  <si>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</si>
  <si>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</si>
  <si>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</si>
  <si>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</si>
  <si>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</si>
  <si>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</si>
  <si>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</si>
  <si>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</si>
  <si>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</si>
  <si>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</si>
  <si>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</si>
  <si>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</si>
  <si>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</si>
  <si>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</si>
  <si>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</si>
  <si>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</si>
  <si>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</si>
  <si>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</si>
  <si>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</si>
  <si>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</si>
  <si>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</si>
  <si>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</si>
  <si>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</si>
  <si>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</si>
  <si>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</si>
  <si>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</si>
  <si>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</si>
  <si>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</si>
  <si>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</si>
  <si>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</si>
  <si>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</si>
  <si>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</si>
  <si>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</si>
  <si>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</si>
  <si>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</si>
  <si>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</si>
  <si>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</si>
  <si>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</si>
  <si>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</si>
  <si>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</si>
  <si>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</si>
  <si>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</si>
  <si>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</si>
  <si>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</si>
  <si>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</si>
  <si>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</si>
  <si>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</si>
  <si>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</si>
  <si>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</si>
  <si>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</si>
  <si>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</si>
  <si>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</si>
  <si>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</si>
  <si>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</si>
  <si>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</si>
  <si>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</si>
  <si>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</si>
  <si>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</si>
  <si>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</si>
  <si>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</si>
  <si>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</si>
  <si>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</si>
  <si>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</si>
  <si>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</si>
  <si>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</si>
  <si>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</si>
  <si>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</si>
  <si>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</si>
  <si>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</si>
  <si>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</si>
  <si>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</si>
  <si>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</si>
  <si>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</si>
  <si>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</si>
  <si>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</si>
  <si>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</si>
  <si>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</si>
  <si>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</si>
  <si>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</si>
  <si>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</si>
  <si>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</si>
  <si>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</si>
  <si>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</si>
  <si>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</si>
  <si>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</si>
  <si>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</si>
  <si>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</si>
  <si>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</si>
  <si>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</si>
  <si>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</si>
  <si>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</si>
  <si>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</si>
  <si>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</si>
  <si>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</si>
  <si>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</si>
  <si>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</si>
  <si>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</si>
  <si>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</si>
  <si>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</si>
  <si>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</si>
  <si>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</si>
  <si>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</si>
  <si>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</si>
  <si>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</si>
  <si>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</si>
  <si>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</si>
  <si>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</si>
  <si>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</si>
  <si>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</si>
  <si>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</si>
  <si>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</si>
  <si>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</si>
  <si>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</si>
  <si>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</si>
  <si>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</si>
  <si>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</si>
  <si>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</si>
  <si>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</si>
  <si>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</si>
  <si>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</si>
  <si>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</si>
  <si>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</si>
  <si>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</si>
  <si>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</si>
  <si>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</si>
  <si>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</si>
  <si>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</si>
  <si>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</si>
  <si>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</si>
  <si>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</si>
  <si>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</si>
  <si>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</si>
  <si>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</si>
  <si>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</si>
  <si>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</si>
  <si>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</si>
  <si>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</si>
  <si>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</si>
  <si>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</si>
  <si>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</si>
  <si>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</si>
  <si>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</si>
  <si>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</si>
  <si>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</si>
  <si>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</si>
  <si>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</si>
  <si>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</si>
  <si>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</si>
  <si>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</si>
  <si>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</si>
  <si>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</si>
  <si>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</si>
  <si>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</si>
  <si>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</si>
  <si>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</si>
  <si>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</si>
  <si>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</si>
  <si>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</si>
  <si>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</si>
  <si>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</si>
  <si>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</si>
  <si>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</si>
  <si>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</si>
  <si>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</si>
  <si>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</si>
  <si>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</si>
  <si>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</si>
  <si>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</si>
  <si>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</si>
  <si>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</si>
  <si>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</si>
  <si>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</si>
  <si>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</si>
  <si>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</si>
  <si>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</si>
  <si>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</si>
  <si>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</si>
  <si>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</si>
  <si>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</si>
  <si>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</si>
  <si>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</si>
  <si>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</si>
  <si>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</si>
  <si>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</si>
  <si>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</si>
  <si>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</si>
  <si>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</si>
  <si>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</si>
  <si>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</si>
  <si>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</si>
  <si>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</si>
  <si>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</si>
  <si>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</si>
  <si>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</si>
  <si>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</si>
  <si>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</si>
  <si>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</si>
  <si>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</si>
  <si>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</si>
  <si>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</si>
  <si>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</si>
  <si>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</si>
  <si>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</si>
  <si>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</si>
  <si>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</si>
  <si>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</si>
  <si>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</si>
  <si>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</si>
  <si>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</si>
  <si>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</si>
  <si>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</si>
  <si>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</si>
  <si>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</si>
  <si>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</si>
  <si>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</si>
  <si>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</si>
  <si>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</si>
  <si>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</si>
  <si>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</si>
  <si>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</si>
  <si>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</si>
  <si>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</si>
  <si>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</si>
  <si>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</si>
  <si>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</si>
  <si>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</si>
  <si>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</si>
  <si>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</si>
  <si>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</si>
  <si>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</si>
  <si>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</si>
  <si>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</si>
  <si>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</si>
  <si>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</si>
  <si>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</si>
  <si>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</si>
  <si>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</si>
  <si>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</si>
  <si>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</si>
  <si>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</si>
  <si>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</si>
  <si>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</si>
  <si>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</si>
  <si>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</si>
  <si>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</si>
  <si>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</si>
  <si>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</si>
  <si>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</si>
  <si>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</si>
  <si>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</si>
  <si>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</si>
  <si>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</si>
  <si>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</si>
  <si>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</si>
  <si>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</si>
  <si>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</si>
  <si>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</si>
  <si>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</si>
  <si>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</si>
  <si>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</si>
  <si>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</si>
  <si>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</si>
  <si>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</si>
  <si>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</si>
  <si>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</si>
  <si>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</si>
  <si>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</si>
  <si>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</si>
  <si>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</si>
  <si>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</si>
  <si>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</si>
  <si>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</si>
  <si>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</si>
  <si>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</si>
  <si>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</si>
  <si>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</si>
  <si>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</si>
  <si>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</si>
  <si>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</si>
  <si>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</si>
  <si>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</si>
  <si>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</si>
  <si>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</si>
  <si>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</si>
  <si>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</si>
  <si>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</si>
  <si>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</si>
  <si>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</si>
  <si>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</si>
  <si>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</si>
  <si>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</si>
  <si>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</si>
  <si>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</si>
  <si>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</si>
  <si>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</si>
  <si>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</si>
  <si>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</si>
  <si>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</si>
  <si>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</si>
  <si>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</si>
  <si>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</si>
  <si>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</si>
  <si>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</si>
  <si>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</si>
  <si>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</si>
  <si>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</si>
  <si>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</si>
  <si>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</si>
  <si>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</si>
  <si>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</si>
  <si>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</si>
  <si>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</si>
  <si>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</si>
  <si>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</si>
  <si>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</si>
  <si>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</si>
  <si>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</si>
  <si>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</si>
  <si>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</si>
  <si>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</si>
  <si>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</si>
  <si>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</si>
  <si>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</si>
  <si>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</si>
  <si>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</si>
  <si>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</si>
  <si>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</si>
  <si>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</si>
  <si>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</si>
  <si>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</si>
  <si>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</si>
  <si>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</si>
  <si>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</si>
  <si>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</si>
  <si>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</si>
  <si>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</si>
  <si>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</si>
  <si>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</si>
  <si>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</si>
  <si>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</si>
  <si>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</si>
  <si>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</si>
  <si>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</si>
  <si>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</si>
  <si>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</si>
  <si>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</si>
  <si>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</si>
  <si>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</si>
  <si>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</si>
  <si>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</si>
  <si>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</si>
  <si>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</si>
  <si>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</si>
  <si>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</si>
  <si>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</si>
  <si>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</si>
  <si>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</si>
  <si>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</si>
  <si>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</si>
  <si>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</si>
  <si>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</si>
  <si>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</si>
  <si>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</si>
  <si>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</si>
  <si>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</si>
  <si>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</si>
  <si>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</si>
  <si>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</si>
  <si>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</si>
  <si>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</si>
  <si>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</si>
  <si>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</si>
  <si>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</si>
  <si>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</si>
  <si>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</si>
  <si>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</si>
  <si>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</si>
  <si>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</si>
  <si>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</si>
  <si>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</si>
  <si>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</si>
  <si>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</si>
  <si>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</si>
  <si>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</si>
  <si>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</si>
  <si>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</si>
  <si>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</si>
  <si>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</si>
  <si>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</si>
  <si>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</si>
  <si>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</si>
  <si>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</si>
  <si>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</si>
  <si>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</si>
  <si>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</si>
  <si>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</si>
  <si>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</si>
  <si>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</si>
  <si>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</si>
  <si>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</si>
  <si>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KK</t>
    <phoneticPr fontId="84" type="noConversion"/>
  </si>
  <si>
    <t>537 Utanonishi, Misaki-cho, Kume-gun, Okayama 709-3707 Japan</t>
  </si>
  <si>
    <t>Yohei Okada</t>
  </si>
  <si>
    <t>Yohei.Okada@bourns.com</t>
  </si>
  <si>
    <t>0868-66-2525</t>
  </si>
  <si>
    <t>Tsutomu Fujita</t>
  </si>
  <si>
    <t>Manager, Administrative Dept.</t>
  </si>
  <si>
    <t>Tsutomu.Fujita@bourns.com</t>
  </si>
  <si>
    <t>06-6317-2441</t>
  </si>
  <si>
    <t>http://www.bourns.com/docs/RoHS-Content/conflict_metals_statement.pdf</t>
    <phoneticPr fontId="84" type="noConversion"/>
  </si>
  <si>
    <t>Have not yet implemented a policy on cobalt use.</t>
    <phoneticPr fontId="84" type="noConversion"/>
  </si>
  <si>
    <t>Have not yet implemented a policy on mica use.</t>
    <phoneticPr fontId="84" type="noConversion"/>
  </si>
  <si>
    <t>NX Series</t>
    <phoneticPr fontId="84" type="noConversion"/>
  </si>
  <si>
    <t>NX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</si>
</sst>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828"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493058</xdr:colOff>
      <xdr:row>1</xdr:row>
      <xdr:rowOff>358589</xdr:rowOff>
    </xdr:from>
    <xdr:to>
      <xdr:col>1</xdr:col>
      <xdr:colOff>1686858</xdr:colOff>
      <xdr:row>2</xdr:row>
      <xdr:rowOff>572247</xdr:rowOff>
    </xdr:to>
    <xdr:pic>
      <xdr:nvPicPr>
        <xdr:cNvPr id="2" name="Picture 1">
          <a:extLst>
            <a:ext uri="{FF2B5EF4-FFF2-40B4-BE49-F238E27FC236}">
              <a16:creationId xmlns:a16="http://schemas.microsoft.com/office/drawing/2014/main" id="{FD760F6C-D981-FE32-4150-F5F85357D2DC}"/>
            </a:ext>
          </a:extLst>
        </xdr:cNvPr>
        <xdr:cNvPicPr>
          <a:picLocks noChangeAspect="1"/>
        </xdr:cNvPicPr>
      </xdr:nvPicPr>
      <xdr:blipFill>
        <a:blip xmlns:r="http://schemas.openxmlformats.org/officeDocument/2006/relationships" r:embed="rId1"/>
        <a:stretch>
          <a:fillRect/>
        </a:stretch>
      </xdr:blipFill>
      <xdr:spPr>
        <a:xfrm>
          <a:off x="627529" y="567765"/>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bourns.com/docs/RoHS-Content/conflict_metals_statement.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7" customWidth="1"/>
    <col min="2" max="2" width="34.83203125" style="157" customWidth="1"/>
    <col min="3" max="3" width="8.83203125" style="157" customWidth="1"/>
    <col min="4" max="16384" width="8.83203125" style="157"/>
  </cols>
  <sheetData>
    <row r="1" spans="1:2" ht="104"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 customHeight="1">
      <c r="A10" s="94" t="str">
        <f ca="1">OFFSET(L!$C$1,MATCH("Instructions"&amp;ADDRESS(ROW(),COLUMN(),4),L!$A:$A,0)-1,SL,,)</f>
        <v xml:space="preserve">4. Insert the source for the unique identifier number or code ("DUNS", "VAT", "Customer", etc).  </v>
      </c>
      <c r="B10" s="180"/>
    </row>
    <row r="11" spans="1:2" ht="20" customHeight="1">
      <c r="A11" s="94" t="str">
        <f ca="1">OFFSET(L!$C$1,MATCH("Instructions"&amp;ADDRESS(ROW(),COLUMN(),4),L!$A:$A,0)-1,SL,,)</f>
        <v>5. Insert your full company address (street, city, state, country, postal code). This field is optional.</v>
      </c>
      <c r="B11" s="180"/>
    </row>
    <row r="12" spans="1:2" ht="3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E6FB1FE7-F29D-AB40-BCBF-578232917344}"/>
    </customSheetView>
    <customSheetView guid="{C59130F4-2E03-5E48-94CE-6E4A0484DB9E}" showAutoFilter="1">
      <selection activeCell="C1" sqref="C1:D65536"/>
      <pageMargins left="0" right="0" top="0" bottom="0" header="0" footer="0"/>
      <pageSetup orientation="portrait"/>
      <headerFooter alignWithMargins="0"/>
      <autoFilter ref="B1:C1" xr:uid="{1B530454-E158-EC42-B9DD-3B56F938424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0.83203125" customWidth="1"/>
    <col min="2" max="2" width="10.1640625" customWidth="1"/>
    <col min="3" max="3" width="11.5" customWidth="1"/>
    <col min="4" max="4" width="17.1640625" style="149" customWidth="1"/>
    <col min="5" max="5" width="42.33203125" customWidth="1"/>
    <col min="6" max="6" width="53.33203125" customWidth="1"/>
    <col min="7" max="7" width="0.8320312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7" customWidth="1"/>
    <col min="2" max="2" width="35.5" style="157" customWidth="1"/>
    <col min="3" max="3" width="105.5" style="157" customWidth="1"/>
    <col min="4" max="5" width="1.6640625" style="157" customWidth="1"/>
    <col min="6" max="6" width="52" style="157" customWidth="1"/>
    <col min="7" max="7" width="4.83203125" style="157" customWidth="1"/>
    <col min="8" max="16384" width="8.83203125" style="157"/>
  </cols>
  <sheetData>
    <row r="1" spans="1:8" ht="90.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B12" sqref="B12"/>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2" t="s">
        <v>21</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Go to Product List tab to enter products this declaration applies to</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
      <c r="A11" s="32"/>
      <c r="B11" s="355"/>
      <c r="C11" s="113"/>
      <c r="D11" s="356" t="str">
        <f ca="1">IF(D9=Q9,OFFSET(L!$C$1,MATCH("Declaration"&amp;ADDRESS(ROW(),COLUMN(),4),L!$A:$A,0)-1,SL,,),"")</f>
        <v>Click here to enter the products this declaration applies to</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12820</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12821</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5" t="s">
        <v>12822</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12823</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12824</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12825</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12826</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12827</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45063</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12828</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7" t="s">
        <v>23</v>
      </c>
      <c r="E74" s="328"/>
      <c r="F74" s="9"/>
      <c r="G74" s="322" t="s">
        <v>12829</v>
      </c>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7"/>
      <c r="E75" s="328"/>
      <c r="F75" s="9"/>
      <c r="G75" s="322" t="s">
        <v>12830</v>
      </c>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23</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7B64C3C7-F077-46C9-87E6-C0A54F9715D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H6" sqref="H6"/>
    </sheetView>
  </sheetViews>
  <sheetFormatPr baseColWidth="10" defaultColWidth="8.83203125" defaultRowHeight="13"/>
  <cols>
    <col min="1" max="1" width="13.6640625" style="171"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8">
      <c r="A5" s="200" t="s">
        <v>257</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c r="L5" s="151"/>
      <c r="M5" s="151"/>
      <c r="N5" s="151"/>
      <c r="O5" s="151"/>
      <c r="P5" s="211"/>
      <c r="Q5" s="152"/>
      <c r="R5" s="150" t="str">
        <f ca="1">IF(ISERROR($V5),"",OFFSET('Smelter Look-up'!$C$4,$V5-4,0)&amp;"")</f>
        <v>Niihama Nickel Refinery, Sumitomo Metal Mining</v>
      </c>
      <c r="S5" s="156" t="str">
        <f t="shared" ref="S5:S63" ca="1" si="0">IF(B5="","",IF(ISERROR(MATCH($E5,CL,0)),"Unknown",INDIRECT("'C'!$A$"&amp;MATCH($E5,CL,0)+1)))</f>
        <v>JP</v>
      </c>
      <c r="T5" s="156" t="str">
        <f ca="1">IF(B5="","",IF(ISERROR(MATCH($J5,SorP!$B$1:$B$5661,0)),"",INDIRECT("'SorP'!$A$"&amp;MATCH($J5,SorP!$B$1:$B$5661,0))))</f>
        <v>JP-38</v>
      </c>
      <c r="U5" s="169"/>
      <c r="V5" s="170">
        <f ca="1">IF(C5="",NA(),MATCH($B5&amp;$C5,'Smelter Look-up'!$J:$J,0))</f>
        <v>96</v>
      </c>
      <c r="X5" s="171">
        <f t="shared" ref="X5:X62" ca="1" si="1">IF(AND(C5="Smelter not listed",OR(LEN(D5)=0,LEN(E5)=0)),1,0)</f>
        <v>0</v>
      </c>
      <c r="AB5" s="171" t="str">
        <f t="shared" ref="AB5:AB62" ca="1" si="2">B5&amp;C5</f>
        <v>CobaltNiihama Nickel Refinery, Sumitomo Metal Mining</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3" width="8.83203125" style="16" hidden="1" customWidth="1"/>
    <col min="14" max="14" width="31.33203125" style="16" hidden="1" customWidth="1"/>
    <col min="15" max="15" width="8.83203125" style="16" hidden="1" customWidth="1"/>
    <col min="16" max="26" width="8.83203125" style="16" customWidth="1"/>
    <col min="27" max="16384" width="8.832031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KK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Yohei Okada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Yohei.Okada@bourns.com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0868-66-2525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Tsutomu Fujita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45063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 hidden="1" customHeight="1">
      <c r="A62" s="81"/>
      <c r="B62" s="80"/>
      <c r="C62" s="80"/>
      <c r="D62" s="86"/>
      <c r="E62" s="17" t="s">
        <v>15</v>
      </c>
      <c r="F62" s="85"/>
      <c r="G62" s="63"/>
      <c r="H62" s="64"/>
      <c r="I62" s="132" t="str">
        <f ca="1">OFFSET(L!$C$1,MATCH("Checker"&amp;"Comp",L!$A:$A,0)-1,SL,,)</f>
        <v>Complete</v>
      </c>
      <c r="K62" s="135"/>
    </row>
    <row r="63" spans="1:12" ht="41"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7" sqref="B7"/>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12831</v>
      </c>
      <c r="C6" s="90" t="s">
        <v>12832</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7" bestFit="1" customWidth="1"/>
    <col min="2" max="2" width="42.83203125" style="157" customWidth="1"/>
    <col min="3" max="3" width="40.1640625" style="157" customWidth="1"/>
    <col min="4" max="4" width="22.83203125" style="157" customWidth="1"/>
    <col min="5" max="5" width="12.6640625" style="157" customWidth="1"/>
    <col min="6" max="6" width="12.6640625" style="158" customWidth="1"/>
    <col min="7" max="7" width="15.33203125" style="157" customWidth="1"/>
    <col min="8" max="8" width="23.83203125" style="157" customWidth="1"/>
    <col min="9" max="9" width="28.1640625" style="157" customWidth="1"/>
    <col min="10" max="10" width="38.6640625" style="157" hidden="1" customWidth="1"/>
    <col min="11" max="11" width="24.1640625" style="157" hidden="1" customWidth="1"/>
    <col min="12" max="12" width="17.5" style="157" customWidth="1"/>
    <col min="13" max="13" width="16.1640625" style="157" customWidth="1"/>
    <col min="14" max="16384" width="8.832031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1640625" style="127" customWidth="1"/>
    <col min="4" max="4" width="50.83203125" style="127" customWidth="1"/>
    <col min="5" max="5" width="45.83203125"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C725B154-AB20-E149-8A42-8C89BD42061B}"/>
    </customSheetView>
    <customSheetView guid="{C59130F4-2E03-5E48-94CE-6E4A0484DB9E}" showAutoFilter="1">
      <selection activeCell="E4" sqref="E4"/>
      <pageMargins left="0" right="0" top="0" bottom="0" header="0" footer="0"/>
      <pageSetup paperSize="9" orientation="portrait"/>
      <headerFooter alignWithMargins="0"/>
      <autoFilter ref="B1:N1" xr:uid="{13DFD07D-7C6C-5249-A6CF-052491FDFA14}"/>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