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Mini Breakers\"/>
    </mc:Choice>
  </mc:AlternateContent>
  <xr:revisionPtr revIDLastSave="0" documentId="13_ncr:1_{2524FF3F-AFEE-4FF7-AE3C-B68BBD52F752}"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920" yWindow="-10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c r="B5" i="5"/>
  <c r="V5" i="5"/>
  <c r="E5" i="5"/>
  <c r="P3" i="4"/>
  <c r="C4" i="5"/>
  <c r="F69"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<sst xmlns="http://schemas.openxmlformats.org/spreadsheetml/2006/main" count="22154" uniqueCount="15673">
  <si>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</si>
  <si>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</si>
  <si>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</si>
  <si>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</si>
  <si>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</si>
  <si>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</si>
  <si>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</si>
  <si>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</si>
  <si>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</si>
  <si>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</si>
  <si>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</si>
  <si>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</si>
  <si>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</si>
  <si>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</si>
  <si>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</si>
  <si>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</si>
  <si>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</si>
  <si>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</si>
  <si>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</si>
  <si>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</si>
  <si>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</si>
  <si>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</si>
  <si>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</si>
  <si>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</si>
  <si>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</si>
  <si>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</si>
  <si>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</si>
  <si>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</si>
  <si>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</si>
  <si>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</si>
  <si>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</si>
  <si>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</si>
  <si>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</si>
  <si>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</si>
  <si>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</si>
  <si>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</si>
  <si>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</si>
  <si>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</si>
  <si>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</si>
  <si>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</si>
  <si>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</si>
  <si>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</si>
  <si>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</si>
  <si>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</si>
  <si>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</si>
  <si>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</si>
  <si>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</si>
  <si>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</si>
  <si>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</si>
  <si>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</si>
  <si>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</si>
  <si>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</si>
  <si>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</si>
  <si>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</si>
  <si>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</si>
  <si>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</si>
  <si>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</si>
  <si>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</si>
  <si>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</si>
  <si>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</si>
  <si>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</si>
  <si>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</si>
  <si>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</si>
  <si>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</si>
  <si>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</si>
  <si>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</si>
  <si>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</si>
  <si>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</si>
  <si>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</si>
  <si>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</si>
  <si>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</si>
  <si>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</si>
  <si>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</si>
  <si>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</si>
  <si>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</si>
  <si>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</si>
  <si>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</si>
  <si>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</si>
  <si>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</si>
  <si>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</si>
  <si>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</si>
  <si>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</si>
  <si>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</si>
  <si>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</si>
  <si>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</si>
  <si>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</si>
  <si>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</si>
  <si>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</si>
  <si>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</si>
  <si>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</si>
  <si>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</si>
  <si>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</si>
  <si>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</si>
  <si>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</si>
  <si>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</si>
  <si>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</si>
  <si>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</si>
  <si>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</si>
  <si>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</si>
  <si>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</si>
  <si>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</si>
  <si>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</si>
  <si>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</si>
  <si>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</si>
  <si>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</si>
  <si>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</si>
  <si>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</si>
  <si>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</si>
  <si>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</si>
  <si>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</si>
  <si>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</si>
  <si>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</si>
  <si>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</si>
  <si>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</si>
  <si>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</si>
  <si>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</si>
  <si>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</si>
  <si>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</si>
  <si>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</si>
  <si>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</si>
  <si>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</si>
  <si>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</si>
  <si>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</si>
  <si>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</si>
  <si>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</si>
  <si>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</si>
  <si>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</si>
  <si>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</si>
  <si>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</si>
  <si>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</si>
  <si>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</si>
  <si>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</si>
  <si>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</si>
  <si>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</si>
  <si>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</si>
  <si>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</si>
  <si>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</si>
  <si>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</si>
  <si>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</si>
  <si>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</si>
  <si>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</si>
  <si>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</si>
  <si>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</si>
  <si>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</si>
  <si>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</si>
  <si>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</si>
  <si>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</si>
  <si>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</si>
  <si>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</si>
  <si>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</si>
  <si>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</si>
  <si>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</si>
  <si>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</si>
  <si>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</si>
  <si>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</si>
  <si>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</si>
  <si>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</si>
  <si>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</si>
  <si>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</si>
  <si>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</si>
  <si>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</si>
  <si>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</si>
  <si>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</si>
  <si>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</si>
  <si>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</si>
  <si>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</si>
  <si>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</si>
  <si>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</si>
  <si>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</si>
  <si>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</si>
  <si>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</si>
  <si>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</si>
  <si>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</si>
  <si>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</si>
  <si>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</si>
  <si>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</si>
  <si>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</si>
  <si>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</si>
  <si>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</si>
  <si>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</si>
  <si>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</si>
  <si>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</si>
  <si>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</si>
  <si>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</si>
  <si>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</si>
  <si>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</si>
  <si>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</si>
  <si>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</si>
  <si>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</si>
  <si>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</si>
  <si>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</si>
  <si>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</si>
  <si>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</si>
  <si>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</si>
  <si>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</si>
  <si>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</si>
  <si>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</si>
  <si>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</si>
  <si>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</si>
  <si>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</si>
  <si>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</si>
  <si>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</si>
  <si>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</si>
  <si>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</si>
  <si>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</si>
  <si>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</si>
  <si>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</si>
  <si>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</si>
  <si>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</si>
  <si>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</si>
  <si>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</si>
  <si>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</si>
  <si>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</si>
  <si>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</si>
  <si>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</si>
  <si>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</si>
  <si>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</si>
  <si>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</si>
  <si>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</si>
  <si>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</si>
  <si>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</si>
  <si>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</si>
  <si>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</si>
  <si>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</si>
  <si>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</si>
  <si>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</si>
  <si>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</si>
  <si>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</si>
  <si>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</si>
  <si>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</si>
  <si>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</si>
  <si>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</si>
  <si>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</si>
  <si>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</si>
  <si>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</si>
  <si>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</si>
  <si>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</si>
  <si>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</si>
  <si>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</si>
  <si>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</si>
  <si>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</si>
  <si>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</si>
  <si>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</si>
  <si>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</si>
  <si>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</si>
  <si>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</si>
  <si>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</si>
  <si>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</si>
  <si>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</si>
  <si>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</si>
  <si>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</si>
  <si>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</si>
  <si>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</si>
  <si>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</si>
  <si>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</si>
  <si>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</si>
  <si>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</si>
  <si>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</si>
  <si>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</si>
  <si>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</si>
  <si>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</si>
  <si>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</si>
  <si>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</si>
  <si>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</si>
  <si>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</si>
  <si>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</si>
  <si>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</si>
  <si>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</si>
  <si>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</si>
  <si>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</si>
  <si>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</si>
  <si>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</si>
  <si>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</si>
  <si>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</si>
  <si>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</si>
  <si>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</si>
  <si>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</si>
  <si>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</si>
  <si>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</si>
  <si>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</si>
  <si>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</si>
  <si>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</si>
  <si>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</si>
  <si>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</si>
  <si>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</si>
  <si>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</si>
  <si>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</si>
  <si>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</si>
  <si>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</si>
  <si>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</si>
  <si>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</si>
  <si>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</si>
  <si>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</si>
  <si>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</si>
  <si>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</si>
  <si>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</si>
  <si>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</si>
  <si>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</si>
  <si>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</si>
  <si>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</si>
  <si>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</si>
  <si>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</si>
  <si>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</si>
  <si>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</si>
  <si>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</si>
  <si>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</si>
  <si>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</si>
  <si>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</si>
  <si>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</si>
  <si>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</si>
  <si>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</si>
  <si>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</si>
  <si>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</si>
  <si>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</si>
  <si>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</si>
  <si>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</si>
  <si>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</si>
  <si>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</si>
  <si>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</si>
  <si>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</si>
  <si>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</si>
  <si>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</si>
  <si>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</si>
  <si>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</si>
  <si>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</si>
  <si>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</si>
  <si>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</si>
  <si>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</si>
  <si>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</si>
  <si>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</si>
  <si>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</si>
  <si>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</si>
  <si>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</si>
  <si>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</si>
  <si>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</si>
  <si>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</si>
  <si>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</si>
  <si>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</si>
  <si>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</si>
  <si>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</si>
  <si>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</si>
  <si>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</si>
  <si>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</si>
  <si>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</si>
  <si>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</si>
  <si>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</si>
  <si>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</si>
  <si>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</si>
  <si>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</si>
  <si>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</si>
  <si>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</si>
  <si>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</si>
  <si>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</si>
  <si>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</si>
  <si>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</si>
  <si>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</si>
  <si>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</si>
  <si>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</si>
  <si>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</si>
  <si>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</si>
  <si>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</si>
  <si>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</si>
  <si>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</si>
  <si>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</si>
  <si>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</si>
  <si>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</si>
  <si>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</si>
  <si>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</si>
  <si>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</si>
  <si>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</si>
  <si>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</si>
  <si>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</si>
  <si>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</si>
  <si>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</si>
  <si>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</si>
  <si>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</si>
  <si>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</si>
  <si>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</si>
  <si>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</si>
  <si>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</si>
  <si>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</si>
  <si>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</si>
  <si>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</si>
  <si>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</si>
  <si>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</si>
  <si>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</si>
  <si>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</si>
  <si>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</si>
  <si>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</si>
  <si>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</si>
  <si>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</si>
  <si>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</si>
  <si>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</si>
  <si>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</si>
  <si>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</si>
  <si>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</si>
  <si>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</si>
  <si>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</si>
  <si>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</si>
  <si>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</si>
  <si>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</si>
  <si>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</si>
  <si>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</si>
  <si>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</si>
  <si>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</si>
  <si>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</si>
  <si>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</si>
  <si>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</si>
  <si>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</si>
  <si>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</si>
  <si>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</si>
  <si>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</si>
  <si>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</si>
  <si>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</si>
  <si>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</si>
  <si>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</si>
  <si>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</si>
  <si>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</si>
  <si>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</si>
  <si>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</si>
  <si>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</si>
  <si>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</si>
  <si>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</si>
  <si>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</si>
  <si>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</si>
  <si>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</si>
  <si>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</si>
  <si>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</si>
  <si>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</si>
  <si>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</si>
  <si>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</si>
  <si>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</si>
  <si>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</si>
  <si>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</si>
  <si>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</si>
  <si>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</si>
  <si>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</si>
  <si>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</si>
  <si>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</si>
  <si>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</si>
  <si>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</si>
  <si>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</si>
  <si>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</si>
  <si>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</si>
  <si>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</si>
  <si>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</si>
  <si>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</si>
  <si>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</si>
  <si>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</si>
  <si>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</si>
  <si>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</si>
  <si>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</si>
  <si>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</si>
  <si>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</si>
  <si>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</si>
  <si>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</si>
  <si>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</si>
  <si>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</si>
  <si>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</si>
  <si>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</si>
  <si>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</si>
  <si>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</si>
  <si>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</si>
  <si>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</si>
  <si>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</si>
  <si>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</si>
  <si>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</si>
  <si>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</si>
  <si>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</si>
  <si>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</si>
  <si>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</si>
  <si>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</si>
  <si>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</si>
  <si>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</si>
  <si>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</si>
  <si>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</si>
  <si>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</si>
  <si>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</si>
  <si>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</si>
  <si>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</si>
  <si>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</si>
  <si>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</si>
  <si>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</si>
  <si>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</si>
  <si>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</si>
  <si>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</si>
  <si>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</si>
  <si>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</si>
  <si>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</si>
  <si>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</si>
  <si>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</si>
  <si>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</si>
  <si>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</si>
  <si>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</si>
  <si>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</si>
  <si>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</si>
  <si>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</si>
  <si>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</si>
  <si>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</si>
  <si>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</si>
  <si>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</si>
  <si>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</si>
  <si>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</si>
  <si>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</si>
  <si>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</si>
  <si>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</si>
  <si>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</si>
  <si>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</si>
  <si>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</si>
  <si>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</si>
  <si>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</si>
  <si>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</si>
  <si>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</si>
  <si>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</si>
  <si>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</si>
  <si>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</si>
  <si>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</si>
  <si>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</si>
  <si>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</si>
  <si>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</si>
  <si>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</si>
  <si>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</si>
  <si>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</si>
  <si>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</si>
  <si>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</si>
  <si>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</si>
  <si>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</si>
  <si>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</si>
  <si>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</si>
  <si>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</si>
  <si>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</si>
  <si>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</si>
  <si>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</si>
  <si>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</si>
  <si>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</si>
  <si>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</si>
  <si>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</si>
  <si>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</si>
  <si>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</si>
  <si>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</si>
  <si>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</si>
  <si>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</si>
  <si>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</si>
  <si>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</si>
  <si>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</si>
  <si>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</si>
  <si>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</si>
  <si>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</si>
  <si>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</si>
  <si>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</si>
  <si>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</si>
  <si>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</si>
  <si>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</si>
  <si>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</si>
  <si>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</si>
  <si>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</si>
  <si>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</si>
  <si>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</si>
  <si>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</si>
  <si>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</si>
  <si>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</si>
  <si>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</si>
  <si>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</si>
  <si>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</si>
  <si>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</si>
  <si>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</si>
  <si>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</si>
  <si>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</si>
  <si>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</si>
  <si>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</si>
  <si>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</si>
  <si>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</si>
  <si>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</si>
  <si>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</si>
  <si>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</si>
  <si>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</si>
  <si>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</si>
  <si>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</si>
  <si>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</si>
  <si>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</si>
  <si>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</si>
  <si>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</si>
  <si>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</si>
  <si>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</si>
  <si>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</si>
  <si>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</si>
  <si>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</si>
  <si>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</si>
  <si>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</si>
  <si>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</si>
  <si>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</si>
  <si>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</si>
  <si>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</si>
  <si>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</si>
  <si>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</si>
  <si>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</si>
  <si>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</si>
  <si>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</si>
  <si>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</si>
  <si>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</si>
  <si>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</si>
  <si>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</si>
  <si>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</si>
  <si>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</si>
  <si>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</si>
  <si>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</si>
  <si>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</si>
  <si>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</si>
  <si>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</si>
  <si>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</si>
  <si>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</si>
  <si>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</si>
  <si>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</si>
  <si>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</si>
  <si>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</si>
  <si>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</si>
  <si>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</si>
  <si>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</si>
  <si>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</si>
  <si>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</si>
  <si>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</si>
  <si>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</si>
  <si>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</si>
  <si>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</si>
  <si>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</si>
  <si>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</si>
  <si>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</si>
  <si>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</si>
  <si>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</si>
  <si>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</si>
  <si>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</si>
  <si>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</si>
  <si>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</si>
  <si>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</si>
  <si>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</si>
  <si>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</si>
  <si>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</si>
  <si>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</si>
  <si>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</si>
  <si>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</si>
  <si>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</si>
  <si>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</si>
  <si>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</si>
  <si>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</si>
  <si>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</si>
  <si>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</si>
  <si>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</si>
  <si>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</si>
  <si>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</si>
  <si>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</si>
  <si>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</si>
  <si>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</si>
  <si>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</si>
  <si>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</si>
  <si>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</si>
  <si>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</si>
  <si>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</si>
  <si>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</si>
  <si>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</si>
  <si>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</si>
  <si>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</si>
  <si>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</si>
  <si>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</si>
  <si>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</si>
  <si>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</si>
  <si>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</si>
  <si>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</si>
  <si>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</si>
  <si>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</si>
  <si>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</si>
  <si>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</si>
  <si>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</si>
  <si>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</si>
  <si>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</si>
  <si>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</si>
  <si>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</si>
  <si>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</si>
  <si>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</si>
  <si>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</si>
  <si>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</si>
  <si>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</si>
  <si>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</si>
  <si>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</si>
  <si>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</si>
  <si>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</si>
  <si>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</si>
  <si>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</si>
  <si>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</si>
  <si>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</si>
  <si>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</si>
  <si>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</si>
  <si>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</si>
  <si>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</si>
  <si>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</si>
  <si>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</si>
  <si>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</si>
  <si>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</si>
  <si>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</si>
  <si>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</si>
  <si>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</si>
  <si>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</si>
  <si>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</si>
  <si>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</si>
  <si>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</si>
  <si>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</si>
  <si>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</si>
  <si>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</si>
  <si>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</si>
  <si>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</si>
  <si>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</si>
  <si>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</si>
  <si>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</si>
  <si>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</si>
  <si>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</si>
  <si>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</si>
  <si>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</si>
  <si>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</si>
  <si>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</si>
  <si>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</si>
  <si>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</si>
  <si>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</si>
  <si>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</si>
  <si>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</si>
  <si>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</si>
  <si>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</si>
  <si>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</si>
  <si>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</si>
  <si>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</si>
  <si>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</si>
  <si>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</si>
  <si>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</si>
  <si>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</si>
  <si>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</si>
  <si>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</si>
  <si>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</si>
  <si>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</si>
  <si>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</si>
  <si>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</si>
  <si>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</si>
  <si>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</si>
  <si>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</si>
  <si>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</si>
  <si>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</si>
  <si>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</si>
  <si>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</si>
  <si>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</si>
  <si>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</si>
  <si>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</si>
  <si>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</si>
  <si>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</si>
  <si>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</si>
  <si>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</si>
  <si>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</si>
  <si>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</si>
  <si>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</si>
  <si>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</si>
  <si>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</si>
  <si>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</si>
  <si>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</si>
  <si>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</si>
  <si>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</si>
  <si>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</si>
  <si>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</si>
  <si>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</si>
  <si>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</si>
  <si>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</si>
  <si>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</si>
  <si>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</si>
  <si>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</si>
  <si>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</si>
  <si>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</si>
  <si>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</si>
  <si>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</si>
  <si>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</si>
  <si>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</si>
  <si>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</si>
  <si>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</si>
  <si>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</si>
  <si>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</si>
  <si>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</si>
  <si>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</si>
  <si>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</si>
  <si>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</si>
  <si>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</si>
  <si>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</si>
  <si>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</si>
  <si>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</si>
  <si>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</si>
  <si>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</si>
  <si>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</si>
  <si>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</si>
  <si>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</si>
  <si>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</si>
  <si>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</si>
  <si>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</si>
  <si>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</si>
  <si>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</si>
  <si>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</si>
  <si>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</si>
  <si>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</si>
  <si>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</si>
  <si>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</si>
  <si>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</si>
  <si>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</si>
  <si>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</si>
  <si>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</si>
  <si>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</si>
  <si>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</si>
  <si>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</si>
  <si>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</si>
  <si>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</si>
  <si>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</si>
  <si>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</si>
  <si>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</si>
  <si>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</si>
  <si>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</si>
  <si>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</si>
  <si>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</si>
  <si>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</si>
  <si>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</si>
  <si>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</si>
  <si>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</si>
  <si>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</si>
  <si>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</si>
  <si>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</si>
  <si>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</si>
  <si>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</si>
  <si>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</si>
  <si>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</si>
  <si>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</si>
  <si>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</si>
  <si>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</si>
  <si>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</si>
  <si>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</si>
  <si>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</si>
  <si>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</si>
  <si>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</si>
  <si>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</si>
  <si>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</si>
  <si>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</si>
  <si>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</si>
  <si>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</si>
  <si>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</si>
  <si>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</si>
  <si>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</si>
  <si>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</si>
  <si>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</si>
  <si>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</si>
  <si>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</si>
  <si>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</si>
  <si>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</si>
  <si>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</si>
  <si>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</si>
  <si>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</si>
  <si>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</si>
  <si>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</si>
  <si>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</si>
  <si>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</si>
  <si>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</si>
  <si>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</si>
  <si>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</si>
  <si>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</si>
  <si>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</si>
  <si>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</si>
  <si>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</si>
  <si>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</si>
  <si>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</si>
  <si>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</si>
  <si>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</si>
  <si>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</si>
  <si>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</si>
  <si>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</si>
  <si>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</si>
  <si>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</si>
  <si>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</si>
  <si>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</si>
  <si>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</si>
  <si>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</si>
  <si>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</si>
  <si>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</si>
  <si>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</si>
  <si>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</si>
  <si>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</si>
  <si>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</si>
  <si>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</si>
  <si>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</si>
  <si>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</si>
  <si>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</si>
  <si>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</si>
  <si>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</si>
  <si>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</si>
  <si>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</si>
  <si>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</si>
  <si>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</si>
  <si>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</si>
  <si>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</si>
  <si>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</si>
  <si>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</si>
  <si>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</si>
  <si>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</si>
  <si>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</si>
  <si>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</si>
  <si>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</si>
  <si>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</si>
  <si>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</si>
  <si>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</si>
  <si>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</si>
  <si>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</si>
  <si>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</si>
  <si>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</si>
  <si>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</si>
  <si>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</si>
  <si>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</si>
  <si>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</si>
  <si>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</si>
  <si>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</si>
  <si>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</si>
  <si>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</si>
  <si>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</si>
  <si>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</si>
  <si>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</si>
  <si>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</si>
  <si>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</si>
  <si>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</si>
  <si>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</si>
  <si>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</si>
  <si>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</si>
  <si>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</si>
  <si>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</si>
  <si>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</si>
  <si>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</si>
  <si>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</si>
  <si>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</si>
  <si>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</si>
  <si>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</si>
  <si>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</si>
  <si>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</si>
  <si>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</si>
  <si>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</si>
  <si>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</si>
  <si>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</si>
  <si>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</si>
  <si>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</si>
  <si>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</si>
  <si>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</si>
  <si>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</si>
  <si>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</si>
  <si>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</si>
  <si>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</si>
  <si>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</si>
  <si>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</si>
  <si>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</si>
  <si>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</si>
  <si>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</si>
  <si>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</si>
  <si>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</si>
  <si>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</si>
  <si>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</si>
  <si>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</si>
  <si>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</si>
  <si>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</si>
  <si>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</si>
  <si>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</si>
  <si>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</si>
  <si>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</si>
  <si>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</si>
  <si>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</si>
  <si>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</si>
  <si>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</si>
  <si>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</si>
  <si>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</si>
  <si>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</si>
  <si>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</si>
  <si>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</si>
  <si>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</si>
  <si>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</si>
  <si>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</si>
  <si>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</si>
  <si>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</si>
  <si>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</si>
  <si>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</si>
  <si>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</si>
  <si>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</si>
  <si>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</si>
  <si>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</si>
  <si>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</si>
  <si>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</si>
  <si>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</si>
  <si>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</si>
  <si>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</si>
  <si>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</si>
  <si>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</si>
  <si>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</si>
  <si>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</si>
  <si>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</si>
  <si>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</si>
  <si>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</si>
  <si>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</si>
  <si>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</si>
  <si>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</si>
  <si>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</si>
  <si>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</si>
  <si>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</si>
  <si>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</si>
  <si>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</si>
  <si>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</si>
  <si>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</si>
  <si>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</si>
  <si>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</si>
  <si>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</si>
  <si>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</si>
  <si>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</si>
  <si>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</si>
  <si>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</si>
  <si>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</si>
  <si>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</si>
  <si>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</si>
  <si>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</si>
  <si>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</si>
  <si>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</si>
  <si>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</si>
  <si>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</si>
  <si>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</si>
  <si>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</si>
  <si>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</si>
  <si>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</si>
  <si>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</si>
  <si>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</si>
  <si>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</si>
  <si>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</si>
  <si>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</si>
  <si>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</si>
  <si>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</si>
  <si>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</si>
  <si>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</si>
  <si>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</si>
  <si>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</si>
  <si>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</si>
  <si>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</si>
  <si>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</si>
  <si>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</si>
  <si>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</si>
  <si>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</si>
  <si>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</si>
  <si>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</si>
  <si>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</si>
  <si>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</si>
  <si>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</si>
  <si>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</si>
  <si>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</si>
  <si>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</si>
  <si>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</si>
  <si>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</si>
  <si>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</si>
  <si>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</si>
  <si>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</si>
  <si>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</si>
  <si>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</si>
  <si>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</si>
  <si>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</si>
  <si>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</si>
  <si>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</si>
  <si>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</si>
  <si>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</si>
  <si>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</si>
  <si>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</si>
  <si>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</si>
  <si>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</si>
  <si>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</si>
  <si>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</si>
  <si>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</si>
  <si>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</si>
  <si>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</si>
  <si>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</si>
  <si>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</si>
  <si>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</si>
  <si>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</si>
  <si>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</si>
  <si>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</si>
  <si>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</si>
  <si>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</si>
  <si>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</si>
  <si>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</si>
  <si>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</si>
  <si>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</si>
  <si>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</si>
  <si>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</si>
  <si>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</si>
  <si>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</si>
  <si>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</si>
  <si>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</si>
  <si>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</si>
  <si>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</si>
  <si>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</si>
  <si>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</si>
  <si>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</si>
  <si>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</si>
  <si>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</si>
  <si>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</si>
  <si>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</si>
  <si>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</si>
  <si>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</si>
  <si>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</si>
  <si>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</si>
  <si>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</si>
  <si>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</si>
  <si>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</si>
  <si>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</si>
  <si>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</si>
  <si>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</si>
  <si>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</si>
  <si>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</si>
  <si>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</si>
  <si>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</si>
  <si>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</si>
  <si>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</si>
  <si>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</si>
  <si>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</si>
  <si>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</si>
  <si>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</si>
  <si>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</si>
  <si>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</si>
  <si>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</si>
  <si>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</si>
  <si>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</si>
  <si>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</si>
  <si>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</si>
  <si>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</si>
  <si>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</si>
  <si>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</si>
  <si>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</si>
  <si>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</si>
  <si>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</si>
  <si>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</si>
  <si>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</si>
  <si>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</si>
  <si>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</si>
  <si>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</si>
  <si>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</si>
  <si>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</si>
  <si>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</si>
  <si>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</si>
  <si>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</si>
  <si>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</si>
  <si>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</si>
  <si>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</si>
  <si>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</si>
  <si>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</si>
  <si>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</si>
  <si>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</si>
  <si>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</si>
  <si>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</si>
  <si>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</si>
  <si>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</si>
  <si>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</si>
  <si>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</si>
  <si>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</si>
  <si>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</si>
  <si>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</si>
  <si>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</si>
  <si>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</si>
  <si>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</si>
  <si>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</si>
  <si>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</si>
  <si>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</si>
  <si>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</si>
  <si>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</si>
  <si>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</si>
  <si>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</si>
  <si>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</si>
  <si>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</si>
  <si>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</si>
  <si>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</si>
  <si>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</si>
  <si>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</si>
  <si>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</si>
  <si>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</si>
  <si>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</si>
  <si>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</si>
  <si>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</si>
  <si>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</si>
  <si>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</si>
  <si>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</si>
  <si>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</si>
  <si>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</si>
  <si>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</si>
  <si>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</si>
  <si>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</si>
  <si>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</si>
  <si>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</si>
  <si>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</si>
  <si>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</si>
  <si>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</si>
  <si>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</si>
  <si>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</si>
  <si>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</si>
  <si>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</si>
  <si>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</si>
  <si>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</si>
  <si>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</si>
  <si>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</si>
  <si>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</si>
  <si>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</si>
  <si>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</si>
  <si>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</si>
  <si>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</si>
  <si>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</si>
  <si>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</si>
  <si>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</si>
  <si>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</si>
  <si>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</si>
  <si>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</si>
  <si>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</si>
  <si>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</si>
  <si>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</si>
  <si>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</si>
  <si>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</si>
  <si>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</si>
  <si>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</si>
  <si>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</si>
  <si>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</si>
  <si>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</si>
  <si>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</si>
  <si>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</si>
  <si>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</si>
  <si>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</si>
  <si>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</si>
  <si>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</si>
  <si>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</si>
  <si>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</si>
  <si>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</si>
  <si>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</si>
  <si>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</si>
  <si>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</si>
  <si>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</si>
  <si>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</si>
  <si>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</si>
  <si>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</si>
  <si>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</si>
  <si>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</si>
  <si>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</si>
  <si>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</si>
  <si>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</si>
  <si>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</si>
  <si>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</si>
  <si>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</si>
  <si>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</si>
  <si>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</si>
  <si>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</si>
  <si>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</si>
  <si>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</si>
  <si>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</si>
  <si>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</si>
  <si>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</si>
  <si>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</si>
  <si>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</si>
  <si>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</si>
  <si>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</si>
  <si>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</si>
  <si>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</si>
  <si>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</si>
  <si>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</si>
  <si>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</si>
  <si>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</si>
  <si>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</si>
  <si>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</si>
  <si>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</si>
  <si>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</si>
  <si>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</si>
  <si>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</si>
  <si>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</si>
  <si>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</si>
  <si>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</si>
  <si>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</si>
  <si>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</si>
  <si>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</si>
  <si>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</si>
  <si>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</si>
  <si>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</si>
  <si>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</si>
  <si>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</si>
  <si>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</si>
  <si>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</si>
  <si>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</si>
  <si>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</si>
  <si>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</si>
  <si>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</si>
  <si>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</si>
  <si>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</si>
  <si>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</si>
  <si>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</si>
  <si>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</si>
  <si>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</si>
  <si>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</si>
  <si>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</si>
  <si>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</si>
  <si>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</si>
  <si>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</si>
  <si>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</si>
  <si>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</si>
  <si>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</si>
  <si>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</si>
  <si>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</si>
  <si>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</si>
  <si>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</si>
  <si>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</si>
  <si>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</si>
  <si>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</si>
  <si>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</si>
  <si>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</si>
  <si>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</si>
  <si>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</si>
  <si>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</si>
  <si>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</si>
  <si>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</si>
  <si>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</si>
  <si>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</si>
  <si>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</si>
  <si>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</si>
  <si>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</si>
  <si>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</si>
  <si>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</si>
  <si>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</si>
  <si>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</si>
  <si>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</si>
  <si>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</si>
  <si>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</si>
  <si>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</si>
  <si>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</si>
  <si>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</si>
  <si>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</si>
  <si>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</si>
  <si>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</si>
  <si>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</si>
  <si>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</si>
  <si>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</si>
  <si>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</si>
  <si>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</si>
  <si>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</si>
  <si>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</si>
  <si>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</si>
  <si>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</si>
  <si>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</si>
  <si>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</si>
  <si>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</si>
  <si>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</si>
  <si>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</si>
  <si>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</si>
  <si>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</si>
  <si>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</si>
  <si>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</si>
  <si>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</si>
  <si>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</si>
  <si>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</si>
  <si>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</si>
  <si>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</si>
  <si>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</si>
  <si>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</si>
  <si>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</si>
  <si>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</si>
  <si>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</si>
  <si>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</si>
  <si>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</si>
  <si>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</si>
  <si>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</si>
  <si>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</si>
  <si>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</si>
  <si>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</si>
  <si>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</si>
  <si>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</si>
  <si>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</si>
  <si>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</si>
  <si>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</si>
  <si>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</si>
  <si>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</si>
  <si>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</si>
  <si>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</si>
  <si>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</si>
  <si>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</si>
  <si>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</si>
  <si>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</si>
  <si>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</si>
  <si>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</si>
  <si>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</si>
  <si>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</si>
  <si>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</si>
  <si>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</si>
  <si>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</si>
  <si>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</si>
  <si>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</si>
  <si>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</si>
  <si>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</si>
  <si>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</si>
  <si>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</si>
  <si>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</si>
  <si>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</si>
  <si>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</si>
  <si>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</si>
  <si>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</si>
  <si>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</si>
  <si>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</si>
  <si>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</si>
  <si>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</si>
  <si>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</si>
  <si>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</si>
  <si>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</si>
  <si>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</si>
  <si>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</si>
  <si>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</si>
  <si>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</si>
  <si>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</si>
  <si>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</si>
  <si>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</si>
  <si>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</si>
  <si>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</si>
  <si>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</si>
  <si>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</si>
  <si>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</si>
  <si>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</si>
  <si>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</si>
  <si>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</si>
  <si>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</si>
  <si>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</si>
  <si>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</si>
  <si>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</si>
  <si>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</si>
  <si>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</si>
  <si>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</si>
  <si>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</si>
  <si>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</si>
  <si>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</si>
  <si>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</si>
  <si>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</si>
  <si>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</si>
  <si>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</si>
  <si>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</si>
  <si>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</si>
  <si>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</si>
  <si>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</si>
  <si>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</si>
  <si>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</si>
  <si>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</si>
  <si>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</si>
  <si>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</si>
  <si>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</si>
  <si>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</si>
  <si>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</si>
  <si>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</si>
  <si>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</si>
  <si>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</si>
  <si>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</si>
  <si>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</si>
  <si>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</si>
  <si>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</si>
  <si>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</si>
  <si>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</si>
  <si>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</si>
  <si>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</si>
  <si>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</si>
  <si>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</si>
  <si>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</si>
  <si>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</si>
  <si>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</si>
  <si>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</si>
  <si>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</si>
  <si>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</si>
  <si>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</si>
  <si>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</si>
  <si>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</si>
  <si>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</si>
  <si>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</si>
  <si>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</si>
  <si>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</si>
  <si>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</si>
  <si>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</si>
  <si>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</si>
  <si>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</si>
  <si>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</si>
  <si>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</si>
  <si>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</si>
  <si>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</si>
  <si>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</si>
  <si>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</si>
  <si>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</si>
  <si>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</si>
  <si>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</si>
  <si>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</si>
  <si>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</si>
  <si>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</si>
  <si>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</si>
  <si>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</si>
  <si>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</si>
  <si>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</si>
  <si>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</si>
  <si>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</si>
  <si>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</si>
  <si>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</si>
  <si>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</si>
  <si>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</si>
  <si>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</si>
  <si>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</si>
  <si>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</si>
  <si>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</si>
  <si>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</si>
  <si>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</si>
  <si>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</si>
  <si>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</si>
  <si>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</si>
  <si>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</si>
  <si>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</si>
  <si>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</si>
  <si>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</si>
  <si>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</si>
  <si>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</si>
  <si>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</si>
  <si>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</si>
  <si>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</si>
  <si>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</si>
  <si>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</si>
  <si>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</si>
  <si>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</si>
  <si>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</si>
  <si>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</si>
  <si>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</si>
  <si>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</si>
  <si>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</si>
  <si>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</si>
  <si>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</si>
  <si>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</si>
  <si>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</si>
  <si>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</si>
  <si>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</si>
  <si>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</si>
  <si>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</si>
  <si>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</si>
  <si>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</si>
  <si>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</si>
  <si>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</si>
  <si>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</si>
  <si>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</si>
  <si>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</si>
  <si>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</si>
  <si>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</si>
  <si>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</si>
  <si>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</si>
  <si>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</si>
  <si>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</si>
  <si>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</si>
  <si>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</si>
  <si>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</si>
  <si>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</si>
  <si>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</si>
  <si>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</si>
  <si>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</si>
  <si>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</si>
  <si>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</si>
  <si>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</si>
  <si>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</si>
  <si>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</si>
  <si>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</si>
  <si>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</si>
  <si>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</si>
  <si>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</si>
  <si>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</si>
  <si>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</si>
  <si>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</si>
  <si>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</si>
  <si>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</si>
  <si>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</si>
  <si>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</si>
  <si>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</si>
  <si>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</si>
  <si>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</si>
  <si>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</si>
  <si>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</si>
  <si>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</si>
  <si>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</si>
  <si>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</si>
  <si>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</si>
  <si>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</si>
  <si>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</si>
  <si>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</si>
  <si>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</si>
  <si>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</si>
  <si>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</si>
  <si>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</si>
  <si>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</si>
  <si>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</si>
  <si>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</si>
  <si>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</si>
  <si>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</si>
  <si>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</si>
  <si>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</si>
  <si>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</si>
  <si>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</si>
  <si>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</si>
  <si>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</si>
  <si>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</si>
  <si>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</si>
  <si>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</si>
  <si>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</si>
  <si>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</si>
  <si>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</si>
  <si>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</si>
  <si>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</si>
  <si>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</si>
  <si>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</si>
  <si>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</si>
  <si>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</si>
  <si>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</si>
  <si>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</si>
  <si>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</si>
  <si>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</si>
  <si>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</si>
  <si>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</si>
  <si>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</si>
  <si>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</si>
  <si>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</si>
  <si>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</si>
  <si>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</si>
  <si>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</si>
  <si>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</si>
  <si>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</si>
  <si>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</si>
  <si>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</si>
  <si>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</si>
  <si>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</si>
  <si>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</si>
  <si>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</si>
  <si>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</si>
  <si>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</si>
  <si>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</si>
  <si>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</si>
  <si>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</si>
  <si>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</si>
  <si>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</si>
  <si>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</si>
  <si>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</si>
  <si>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</si>
  <si>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</si>
  <si>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</si>
  <si>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</si>
  <si>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</si>
  <si>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</si>
  <si>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</si>
  <si>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</si>
  <si>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</si>
  <si>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</si>
  <si>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</si>
  <si>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</si>
  <si>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</si>
  <si>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</si>
  <si>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</si>
  <si>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</si>
  <si>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</si>
  <si>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</si>
  <si>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</si>
  <si>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</si>
  <si>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</si>
  <si>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</si>
  <si>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</si>
  <si>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</si>
  <si>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</si>
  <si>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</si>
  <si>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</si>
  <si>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</si>
  <si>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</si>
  <si>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</si>
  <si>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</si>
  <si>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</si>
  <si>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</si>
  <si>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</si>
  <si>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</si>
  <si>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</si>
  <si>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</si>
  <si>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</si>
  <si>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</si>
  <si>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</si>
  <si>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</si>
  <si>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</si>
  <si>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</si>
  <si>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</si>
  <si>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</si>
  <si>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</si>
  <si>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</si>
  <si>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</si>
  <si>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</si>
  <si>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</si>
  <si>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</si>
  <si>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</si>
  <si>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</si>
  <si>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</si>
  <si>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</si>
  <si>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</si>
  <si>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</si>
  <si>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</si>
  <si>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</si>
  <si>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</si>
  <si>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</si>
  <si>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</si>
  <si>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</si>
  <si>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</si>
  <si>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</si>
  <si>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</si>
  <si>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</si>
  <si>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</si>
  <si>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</si>
  <si>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</si>
  <si>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</si>
  <si>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</si>
  <si>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</si>
  <si>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</si>
  <si>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</si>
  <si>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</si>
  <si>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</si>
  <si>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</si>
  <si>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</si>
  <si>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</si>
  <si>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</si>
  <si>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</si>
  <si>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</si>
  <si>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</si>
  <si>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</si>
  <si>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</si>
  <si>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</si>
  <si>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</si>
  <si>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</si>
  <si>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</si>
  <si>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</si>
  <si>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</si>
  <si>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</si>
  <si>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</si>
  <si>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</si>
  <si>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</si>
  <si>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</si>
  <si>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</si>
  <si>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</si>
  <si>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</si>
  <si>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</si>
  <si>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</si>
  <si>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</si>
  <si>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</si>
  <si>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</si>
  <si>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</si>
  <si>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</si>
  <si>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</si>
  <si>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</si>
  <si>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</si>
  <si>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</si>
  <si>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</si>
  <si>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</si>
  <si>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</si>
  <si>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</si>
  <si>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</si>
  <si>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</si>
  <si>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</si>
  <si>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</si>
  <si>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</si>
  <si>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</si>
  <si>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</si>
  <si>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</si>
  <si>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</si>
  <si>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</si>
  <si>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</si>
  <si>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</si>
  <si>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</si>
  <si>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</si>
  <si>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</si>
  <si>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</si>
  <si>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</si>
  <si>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</si>
  <si>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</si>
  <si>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</si>
  <si>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</si>
  <si>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</si>
  <si>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</si>
  <si>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</si>
  <si>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</si>
  <si>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</si>
  <si>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</si>
  <si>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</si>
  <si>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</si>
  <si>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</si>
  <si>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</si>
  <si>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</si>
  <si>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</si>
  <si>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</si>
  <si>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</si>
  <si>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</si>
  <si>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</si>
  <si>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</si>
  <si>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</si>
  <si>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</si>
  <si>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</si>
  <si>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</si>
  <si>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</si>
  <si>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</si>
  <si>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</si>
  <si>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</si>
  <si>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</si>
  <si>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</si>
  <si>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</si>
  <si>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</si>
  <si>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</si>
  <si>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</si>
  <si>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</si>
  <si>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</si>
  <si>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</si>
  <si>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</si>
  <si>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</si>
  <si>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</si>
  <si>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</si>
  <si>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</si>
  <si>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</si>
  <si>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</si>
  <si>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</si>
  <si>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</si>
  <si>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</si>
  <si>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</si>
  <si>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</si>
  <si>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</si>
  <si>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</si>
  <si>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</si>
  <si>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</si>
  <si>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</si>
  <si>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</si>
  <si>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</si>
  <si>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</si>
  <si>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</si>
  <si>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</si>
  <si>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</si>
  <si>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</si>
  <si>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</si>
  <si>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</si>
  <si>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</si>
  <si>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</si>
  <si>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</si>
  <si>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</si>
  <si>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</si>
  <si>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</si>
  <si>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</si>
  <si>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</si>
  <si>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</si>
  <si>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</si>
  <si>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</si>
  <si>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</si>
  <si>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</si>
  <si>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</si>
  <si>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</si>
  <si>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</si>
  <si>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</si>
  <si>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</si>
  <si>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</si>
  <si>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</si>
  <si>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</si>
  <si>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</si>
  <si>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</si>
  <si>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</si>
  <si>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</si>
  <si>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</si>
  <si>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</si>
  <si>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</si>
  <si>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</si>
  <si>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</si>
  <si>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</si>
  <si>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</si>
  <si>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</si>
  <si>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</si>
  <si>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</si>
  <si>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</si>
  <si>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</si>
  <si>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</si>
  <si>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</si>
  <si>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</si>
  <si>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</si>
  <si>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</si>
  <si>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</si>
  <si>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</si>
  <si>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</si>
  <si>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</si>
  <si>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</si>
  <si>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</si>
  <si>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</si>
  <si>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</si>
  <si>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</si>
  <si>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</si>
  <si>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</si>
  <si>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</si>
  <si>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</si>
  <si>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</si>
  <si>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</si>
  <si>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</si>
  <si>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</si>
  <si>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</si>
  <si>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</si>
  <si>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</si>
  <si>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</si>
  <si>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</si>
  <si>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</si>
  <si>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</si>
  <si>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</si>
  <si>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</si>
  <si>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</si>
  <si>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</si>
  <si>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</si>
  <si>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</si>
  <si>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</si>
  <si>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</si>
  <si>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</si>
  <si>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</si>
  <si>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</si>
  <si>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</si>
  <si>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</si>
  <si>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</si>
  <si>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</si>
  <si>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</si>
  <si>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</si>
  <si>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</si>
  <si>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</si>
  <si>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</si>
  <si>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</si>
  <si>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</si>
  <si>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</si>
  <si>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</si>
  <si>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</si>
  <si>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</si>
  <si>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</si>
  <si>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</si>
  <si>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</si>
  <si>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</si>
  <si>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</si>
  <si>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</si>
  <si>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</si>
  <si>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</si>
  <si>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</si>
  <si>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</si>
  <si>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</si>
  <si>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</si>
  <si>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</si>
  <si>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</si>
  <si>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</si>
  <si>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</si>
  <si>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</si>
  <si>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</si>
  <si>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</si>
  <si>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</si>
  <si>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</si>
  <si>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</si>
  <si>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</si>
  <si>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</si>
  <si>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</si>
  <si>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</si>
  <si>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</si>
  <si>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</si>
  <si>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</si>
  <si>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</si>
  <si>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</si>
  <si>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</si>
  <si>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</si>
  <si>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</si>
  <si>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</si>
  <si>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</si>
  <si>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</si>
  <si>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</si>
  <si>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</si>
  <si>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</si>
  <si>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</si>
  <si>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</si>
  <si>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</si>
  <si>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</si>
  <si>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</si>
  <si>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</si>
  <si>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</si>
  <si>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</si>
  <si>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</si>
  <si>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</si>
  <si>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</si>
  <si>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</si>
  <si>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</si>
  <si>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</si>
  <si>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</si>
  <si>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</si>
  <si>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</si>
  <si>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</si>
  <si>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</si>
  <si>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</si>
  <si>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</si>
  <si>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</si>
  <si>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</si>
  <si>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</si>
  <si>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</si>
  <si>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</si>
  <si>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</si>
  <si>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</si>
  <si>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</si>
  <si>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</si>
  <si>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</si>
  <si>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</si>
  <si>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</si>
  <si>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</si>
  <si>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</si>
  <si>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</si>
  <si>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</si>
  <si>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</si>
  <si>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</si>
  <si>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</si>
  <si>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</si>
  <si>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</si>
  <si>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</si>
  <si>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</si>
  <si>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</si>
  <si>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</si>
  <si>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</si>
  <si>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</si>
  <si>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</si>
  <si>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</si>
  <si>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</si>
  <si>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</si>
  <si>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</si>
  <si>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</si>
  <si>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</si>
  <si>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</si>
  <si>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</si>
  <si>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</si>
  <si>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</si>
  <si>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</si>
  <si>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</si>
  <si>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</si>
  <si>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</si>
  <si>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</si>
  <si>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</si>
  <si>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</si>
  <si>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</si>
  <si>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</si>
  <si>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</si>
  <si>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</si>
  <si>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</si>
  <si>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</si>
  <si>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</si>
  <si>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</si>
  <si>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</si>
  <si>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</si>
  <si>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</si>
  <si>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</si>
  <si>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</si>
  <si>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</si>
  <si>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</si>
  <si>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</si>
  <si>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</si>
  <si>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</si>
  <si>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</si>
  <si>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</si>
  <si>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</si>
  <si>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</si>
  <si>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</si>
  <si>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</si>
  <si>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</si>
  <si>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</si>
  <si>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</si>
  <si>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</si>
  <si>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</si>
  <si>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</si>
  <si>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</si>
  <si>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</si>
  <si>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</si>
  <si>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</si>
  <si>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</si>
  <si>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</si>
  <si>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</si>
  <si>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</si>
  <si>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</si>
  <si>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</si>
  <si>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</si>
  <si>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</si>
  <si>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</si>
  <si>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</si>
  <si>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</si>
  <si>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</si>
  <si>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</si>
  <si>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</si>
  <si>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</si>
  <si>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</si>
  <si>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</si>
  <si>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</si>
  <si>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</si>
  <si>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</si>
  <si>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</si>
  <si>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</si>
  <si>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</si>
  <si>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</si>
  <si>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</si>
  <si>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</si>
  <si>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</si>
  <si>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</si>
  <si>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</si>
  <si>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</si>
  <si>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</si>
  <si>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</si>
  <si>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</si>
  <si>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</si>
  <si>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</si>
  <si>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</si>
  <si>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</si>
  <si>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</si>
  <si>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</si>
  <si>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</si>
  <si>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</si>
  <si>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</si>
  <si>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</si>
  <si>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</si>
  <si>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</si>
  <si>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</si>
  <si>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</si>
  <si>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</si>
  <si>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</si>
  <si>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</si>
  <si>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</si>
  <si>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</si>
  <si>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</si>
  <si>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</si>
  <si>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</si>
  <si>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</si>
  <si>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</si>
  <si>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</si>
  <si>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</si>
  <si>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</si>
  <si>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</si>
  <si>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</si>
  <si>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</si>
  <si>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</si>
  <si>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</si>
  <si>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</si>
  <si>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</si>
  <si>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</si>
  <si>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</si>
  <si>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</si>
  <si>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</si>
  <si>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</si>
  <si>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</si>
  <si>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</si>
  <si>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</si>
  <si>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</si>
  <si>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</si>
  <si>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</si>
  <si>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</si>
  <si>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</si>
  <si>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</si>
  <si>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</si>
  <si>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</si>
  <si>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</si>
  <si>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</si>
  <si>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</si>
  <si>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</si>
  <si>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</si>
  <si>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</si>
  <si>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</si>
  <si>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</si>
  <si>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</si>
  <si>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</si>
  <si>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</si>
  <si>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</si>
  <si>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</si>
  <si>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</si>
  <si>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</si>
  <si>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</si>
  <si>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</si>
  <si>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</si>
  <si>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</si>
  <si>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</si>
  <si>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</si>
  <si>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</si>
  <si>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</si>
  <si>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</si>
  <si>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</si>
  <si>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</si>
  <si>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</si>
  <si>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</si>
  <si>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</si>
  <si>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</si>
  <si>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</si>
  <si>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</si>
  <si>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</si>
  <si>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</si>
  <si>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</si>
  <si>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</si>
  <si>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</si>
  <si>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</si>
  <si>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</si>
  <si>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</si>
  <si>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</si>
  <si>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</si>
  <si>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</si>
  <si>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</si>
  <si>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</si>
  <si>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</si>
  <si>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</si>
  <si>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</si>
  <si>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</si>
  <si>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</si>
  <si>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</si>
  <si>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</si>
  <si>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</si>
  <si>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</si>
  <si>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</si>
  <si>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</si>
  <si>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</si>
  <si>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</si>
  <si>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</si>
  <si>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</si>
  <si>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</si>
  <si>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</si>
  <si>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</si>
  <si>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</si>
  <si>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</si>
  <si>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</si>
  <si>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</si>
  <si>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</si>
  <si>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</si>
  <si>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</si>
  <si>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</si>
  <si>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</si>
  <si>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</si>
  <si>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</si>
  <si>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</si>
  <si>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</si>
  <si>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</si>
  <si>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</si>
  <si>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</si>
  <si>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</si>
  <si>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</si>
  <si>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</si>
  <si>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</si>
  <si>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</si>
  <si>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</si>
  <si>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</si>
  <si>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</si>
  <si>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</si>
  <si>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</si>
  <si>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</si>
  <si>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</si>
  <si>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</si>
  <si>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</si>
  <si>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</si>
  <si>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</si>
  <si>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</si>
  <si>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</si>
  <si>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</si>
  <si>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</si>
  <si>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</si>
  <si>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</si>
  <si>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</si>
  <si>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</si>
  <si>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</si>
  <si>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</si>
  <si>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</si>
  <si>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</si>
  <si>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</si>
  <si>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</si>
  <si>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</si>
  <si>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</si>
  <si>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</si>
  <si>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</si>
  <si>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</si>
  <si>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</si>
  <si>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</si>
  <si>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</si>
  <si>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</si>
  <si>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</si>
  <si>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</si>
  <si>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</si>
  <si>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</si>
  <si>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</si>
  <si>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</si>
  <si>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</si>
  <si>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</si>
  <si>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</si>
  <si>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</si>
  <si>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</si>
  <si>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</si>
  <si>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</si>
  <si>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</si>
  <si>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</si>
  <si>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</si>
  <si>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</si>
  <si>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</si>
  <si>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</si>
  <si>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</si>
  <si>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</si>
  <si>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</si>
  <si>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</si>
  <si>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</si>
  <si>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</si>
  <si>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</si>
  <si>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</si>
  <si>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</si>
  <si>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</si>
  <si>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</si>
  <si>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</si>
  <si>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</si>
  <si>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</si>
  <si>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</si>
  <si>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</si>
  <si>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</si>
  <si>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</si>
  <si>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</si>
  <si>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</si>
  <si>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</si>
  <si>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</si>
  <si>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</si>
  <si>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</si>
  <si>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</si>
  <si>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</si>
  <si>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</si>
  <si>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</si>
  <si>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</si>
  <si>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</si>
  <si>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</si>
  <si>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</si>
  <si>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</si>
  <si>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</si>
  <si>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</si>
  <si>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</si>
  <si>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</si>
  <si>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</si>
  <si>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</si>
  <si>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</si>
  <si>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</si>
  <si>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</si>
  <si>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</si>
  <si>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</si>
  <si>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</si>
  <si>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</si>
  <si>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</si>
  <si>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</si>
  <si>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</si>
  <si>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</si>
  <si>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</si>
  <si>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</si>
  <si>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</si>
  <si>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</si>
  <si>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</si>
  <si>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</si>
  <si>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</si>
  <si>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</si>
  <si>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</si>
  <si>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</si>
  <si>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</si>
  <si>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</si>
  <si>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</si>
  <si>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</si>
  <si>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</si>
  <si>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</si>
  <si>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</si>
  <si>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</si>
  <si>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</si>
  <si>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</si>
  <si>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</si>
  <si>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</si>
  <si>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</si>
  <si>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</si>
  <si>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</si>
  <si>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</si>
  <si>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</si>
  <si>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</si>
  <si>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</si>
  <si>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</si>
  <si>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</si>
  <si>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</si>
  <si>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</si>
  <si>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</si>
  <si>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</si>
  <si>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</si>
  <si>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</si>
  <si>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</si>
  <si>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</si>
  <si>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</si>
  <si>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</si>
  <si>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</si>
  <si>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</si>
  <si>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</si>
  <si>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</si>
  <si>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</si>
  <si>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</si>
  <si>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</si>
  <si>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</si>
  <si>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</si>
  <si>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</si>
  <si>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</si>
  <si>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</si>
  <si>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</si>
  <si>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</si>
  <si>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</si>
  <si>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</si>
  <si>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</si>
  <si>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</si>
  <si>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</si>
  <si>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</si>
  <si>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</si>
  <si>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</si>
  <si>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</si>
  <si>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</si>
  <si>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</si>
  <si>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</si>
  <si>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</si>
  <si>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</si>
  <si>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</si>
  <si>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</si>
  <si>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</si>
  <si>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</si>
  <si>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</si>
  <si>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</si>
  <si>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</si>
  <si>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</si>
  <si>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</si>
  <si>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</si>
  <si>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</si>
  <si>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</si>
  <si>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</si>
  <si>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</si>
  <si>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</si>
  <si>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</si>
  <si>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</si>
  <si>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</si>
  <si>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</si>
  <si>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</si>
  <si>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</si>
  <si>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</si>
  <si>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</si>
  <si>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</si>
  <si>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</si>
  <si>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</si>
  <si>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</si>
  <si>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</si>
  <si>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</si>
  <si>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</si>
  <si>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</si>
  <si>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</si>
  <si>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</si>
  <si>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</si>
  <si>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</si>
  <si>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</si>
  <si>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</si>
  <si>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</si>
  <si>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</si>
  <si>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</si>
  <si>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</si>
  <si>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</si>
  <si>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</si>
  <si>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</si>
  <si>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</si>
  <si>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</si>
  <si>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</si>
  <si>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</si>
  <si>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</si>
  <si>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</si>
  <si>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</si>
  <si>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</si>
  <si>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</si>
  <si>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</si>
  <si>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</si>
  <si>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</si>
  <si>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</si>
  <si>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</si>
  <si>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</si>
  <si>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</si>
  <si>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</si>
  <si>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</si>
  <si>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</si>
  <si>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</si>
  <si>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</si>
  <si>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</si>
  <si>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</si>
  <si>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</si>
  <si>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</si>
  <si>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</si>
  <si>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</si>
  <si>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</si>
  <si>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</si>
  <si>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</si>
  <si>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</si>
  <si>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</si>
  <si>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</si>
  <si>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</si>
  <si>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</si>
  <si>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</si>
  <si>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</si>
  <si>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</si>
  <si>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</si>
  <si>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</si>
  <si>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</si>
  <si>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</si>
  <si>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</si>
  <si>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</si>
  <si>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</si>
  <si>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</si>
  <si>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</si>
  <si>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</si>
  <si>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</si>
  <si>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</si>
  <si>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</si>
  <si>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</si>
  <si>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</si>
  <si>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</si>
  <si>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</si>
  <si>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</si>
  <si>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</si>
  <si>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</si>
  <si>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</si>
  <si>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</si>
  <si>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</si>
  <si>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</si>
  <si>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</si>
  <si>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</si>
  <si>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</si>
  <si>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</si>
  <si>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</si>
  <si>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</si>
  <si>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</si>
  <si>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</si>
  <si>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</si>
  <si>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</si>
  <si>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</si>
  <si>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</si>
  <si>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</si>
  <si>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</si>
  <si>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</si>
  <si>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</si>
  <si>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</si>
  <si>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</si>
  <si>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</si>
  <si>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</si>
  <si>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</si>
  <si>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</si>
  <si>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</si>
  <si>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</si>
  <si>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</si>
  <si>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</si>
  <si>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</si>
  <si>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</si>
  <si>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</si>
  <si>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</si>
  <si>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</si>
  <si>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</si>
  <si>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</si>
  <si>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</si>
  <si>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</si>
  <si>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</si>
  <si>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</si>
  <si>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</si>
  <si>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</si>
  <si>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</si>
  <si>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</si>
  <si>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</si>
  <si>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</si>
  <si>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</si>
  <si>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</si>
  <si>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</si>
  <si>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</si>
  <si>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</si>
  <si>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</si>
  <si>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</si>
  <si>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</si>
  <si>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</si>
  <si>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</si>
  <si>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</si>
  <si>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</si>
  <si>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</si>
  <si>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</si>
  <si>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</si>
  <si>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</si>
  <si>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</si>
  <si>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</si>
  <si>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</si>
  <si>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</si>
  <si>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</si>
  <si>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</si>
  <si>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</si>
  <si>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</si>
  <si>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</si>
  <si>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</si>
  <si>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</si>
  <si>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</si>
  <si>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</si>
  <si>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</si>
  <si>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</si>
  <si>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</si>
  <si>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</si>
  <si>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</si>
  <si>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</si>
  <si>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</si>
  <si>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</si>
  <si>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</si>
  <si>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</si>
  <si>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</si>
  <si>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</si>
  <si>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</si>
  <si>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</si>
  <si>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</si>
  <si>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</si>
  <si>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</si>
  <si>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</si>
  <si>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</si>
  <si>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</si>
  <si>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</si>
  <si>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</si>
  <si>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</si>
  <si>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</si>
  <si>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</si>
  <si>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</si>
  <si>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</si>
  <si>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</si>
  <si>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</si>
  <si>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</si>
  <si>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</si>
  <si>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</si>
  <si>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</si>
  <si>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</si>
  <si>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</si>
  <si>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</si>
  <si>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</si>
  <si>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</si>
  <si>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</si>
  <si>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</si>
  <si>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</si>
  <si>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</si>
  <si>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</si>
  <si>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</si>
  <si>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</si>
  <si>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</si>
  <si>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</si>
  <si>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</si>
  <si>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</si>
  <si>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</si>
  <si>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</si>
  <si>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</si>
  <si>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</si>
  <si>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</si>
  <si>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</si>
  <si>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</si>
  <si>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</si>
  <si>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</si>
  <si>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</si>
  <si>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</si>
  <si>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</si>
  <si>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</si>
  <si>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</si>
  <si>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</si>
  <si>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</si>
  <si>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</si>
  <si>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</si>
  <si>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</si>
  <si>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</si>
  <si>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</si>
  <si>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</si>
  <si>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</si>
  <si>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</si>
  <si>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</si>
  <si>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</si>
  <si>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</si>
  <si>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</si>
  <si>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</si>
  <si>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</si>
  <si>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</si>
  <si>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</si>
  <si>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</si>
  <si>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</si>
  <si>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</si>
  <si>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</si>
  <si>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</si>
  <si>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</si>
  <si>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</si>
  <si>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</si>
  <si>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</si>
  <si>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</si>
  <si>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</si>
  <si>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</si>
  <si>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</si>
  <si>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</si>
  <si>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</si>
  <si>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</si>
  <si>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</si>
  <si>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</si>
  <si>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</si>
  <si>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</si>
  <si>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</si>
  <si>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</si>
  <si>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</si>
  <si>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</si>
  <si>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</si>
  <si>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</si>
  <si>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</si>
  <si>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</si>
  <si>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</si>
  <si>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</si>
  <si>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</si>
  <si>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</si>
  <si>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</si>
  <si>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</si>
  <si>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</si>
  <si>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</si>
  <si>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</si>
  <si>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</si>
  <si>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</si>
  <si>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</si>
  <si>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</si>
  <si>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</si>
  <si>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</si>
  <si>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</si>
  <si>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</si>
  <si>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</si>
  <si>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</si>
  <si>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</si>
  <si>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</si>
  <si>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</si>
  <si>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</si>
  <si>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</si>
  <si>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</si>
  <si>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</si>
  <si>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</si>
  <si>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</si>
  <si>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</si>
  <si>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</si>
  <si>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</si>
  <si>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</si>
  <si>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</si>
  <si>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</si>
  <si>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</si>
  <si>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</si>
  <si>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</si>
  <si>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</si>
  <si>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</si>
  <si>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</si>
  <si>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</si>
  <si>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</si>
  <si>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</si>
  <si>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</si>
  <si>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</si>
  <si>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</si>
  <si>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</si>
  <si>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</si>
  <si>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</si>
  <si>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</si>
  <si>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</si>
  <si>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</si>
  <si>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</si>
  <si>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</si>
  <si>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</si>
  <si>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</si>
  <si>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</si>
  <si>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</si>
  <si>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</si>
  <si>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</si>
  <si>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</si>
  <si>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</si>
  <si>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</si>
  <si>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</si>
  <si>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</si>
  <si>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</si>
  <si>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</si>
  <si>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</si>
  <si>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</si>
  <si>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</si>
  <si>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</si>
  <si>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</si>
  <si>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</si>
  <si>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</si>
  <si>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</si>
  <si>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</si>
  <si>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</si>
  <si>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</si>
  <si>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</si>
  <si>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</si>
  <si>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</si>
  <si>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</si>
  <si>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</si>
  <si>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</si>
  <si>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</si>
  <si>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</si>
  <si>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</si>
  <si>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</si>
  <si>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</si>
  <si>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</si>
  <si>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</si>
  <si>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</si>
  <si>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</si>
  <si>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</si>
  <si>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</si>
  <si>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</si>
  <si>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</si>
  <si>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</si>
  <si>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</si>
  <si>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</si>
  <si>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</si>
  <si>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</si>
  <si>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</si>
  <si>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</si>
  <si>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</si>
  <si>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</si>
  <si>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</si>
  <si>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</si>
  <si>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</si>
  <si>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</si>
  <si>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</si>
  <si>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</si>
  <si>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</si>
  <si>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</si>
  <si>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</si>
  <si>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</si>
  <si>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</si>
  <si>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</si>
  <si>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</si>
  <si>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</si>
  <si>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</si>
  <si>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</si>
  <si>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</si>
  <si>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</si>
  <si>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</si>
  <si>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</si>
  <si>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</si>
  <si>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</si>
  <si>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</si>
  <si>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</si>
  <si>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</si>
  <si>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</si>
  <si>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</si>
  <si>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</si>
  <si>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</si>
  <si>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</si>
  <si>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</si>
  <si>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</si>
  <si>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</si>
  <si>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</si>
  <si>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</si>
  <si>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</si>
  <si>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</si>
  <si>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</si>
  <si>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</si>
  <si>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</si>
  <si>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</si>
  <si>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</si>
  <si>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</si>
  <si>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</si>
  <si>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</si>
  <si>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</si>
  <si>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</si>
  <si>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</si>
  <si>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</si>
  <si>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</si>
  <si>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</si>
  <si>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</si>
  <si>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</si>
  <si>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</si>
  <si>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</si>
  <si>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</si>
  <si>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</si>
  <si>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</si>
  <si>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</si>
  <si>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</si>
  <si>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</si>
  <si>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</si>
  <si>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</si>
  <si>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</si>
  <si>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</si>
  <si>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</si>
  <si>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</si>
  <si>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</si>
  <si>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</si>
  <si>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</si>
  <si>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</si>
  <si>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</si>
  <si>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</si>
  <si>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</si>
  <si>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</si>
  <si>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</si>
  <si>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</si>
  <si>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</si>
  <si>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</si>
  <si>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</si>
  <si>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</si>
  <si>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</si>
  <si>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</si>
  <si>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</si>
  <si>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</si>
  <si>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</si>
  <si>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</si>
  <si>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</si>
  <si>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</si>
  <si>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</si>
  <si>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</si>
  <si>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</si>
  <si>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</si>
  <si>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</si>
  <si>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</si>
  <si>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</si>
  <si>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</si>
  <si>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</si>
  <si>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</si>
  <si>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</si>
  <si>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</si>
  <si>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</si>
  <si>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</si>
  <si>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</si>
  <si>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</si>
  <si>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</si>
  <si>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</si>
  <si>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</si>
  <si>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</si>
  <si>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</si>
  <si>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</si>
  <si>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</si>
  <si>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</si>
  <si>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</si>
  <si>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</si>
  <si>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</si>
  <si>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</si>
  <si>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</si>
  <si>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</si>
  <si>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</si>
  <si>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</si>
  <si>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</si>
  <si>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</si>
  <si>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</si>
  <si>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</si>
  <si>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</si>
  <si>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</si>
  <si>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</si>
  <si>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</si>
  <si>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</si>
  <si>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</si>
  <si>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</si>
  <si>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</si>
  <si>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</si>
  <si>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</si>
  <si>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</si>
  <si>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</si>
  <si>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</si>
  <si>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</si>
  <si>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</si>
  <si>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</si>
  <si>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</si>
  <si>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</si>
  <si>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</si>
  <si>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</si>
  <si>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</si>
  <si>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</si>
  <si>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</si>
  <si>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</si>
  <si>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</si>
  <si>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</si>
  <si>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</si>
  <si>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</si>
  <si>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</si>
  <si>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</si>
  <si>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</si>
  <si>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</si>
  <si>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</si>
  <si>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</si>
  <si>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</si>
  <si>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</si>
  <si>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</si>
  <si>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</si>
  <si>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</si>
  <si>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</si>
  <si>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</si>
  <si>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</si>
  <si>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</si>
  <si>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</si>
  <si>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</si>
  <si>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</si>
  <si>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</si>
  <si>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</si>
  <si>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</si>
  <si>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</si>
  <si>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</si>
  <si>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</si>
  <si>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</si>
  <si>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</si>
  <si>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</si>
  <si>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</si>
  <si>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</si>
  <si>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</si>
  <si>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</si>
  <si>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</si>
  <si>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</si>
  <si>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</si>
  <si>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</si>
  <si>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</si>
  <si>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</si>
  <si>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</si>
  <si>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</si>
  <si>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</si>
  <si>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</si>
  <si>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</si>
  <si>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</si>
  <si>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</si>
  <si>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</si>
  <si>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</si>
  <si>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</si>
  <si>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</si>
  <si>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</si>
  <si>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</si>
  <si>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</si>
  <si>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</si>
  <si>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</si>
  <si>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</si>
  <si>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</si>
  <si>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</si>
  <si>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</si>
  <si>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</si>
  <si>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</si>
  <si>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</si>
  <si>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</si>
  <si>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</si>
  <si>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</si>
  <si>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</si>
  <si>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</si>
  <si>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</si>
  <si>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</si>
  <si>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</si>
  <si>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</si>
  <si>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</si>
  <si>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</si>
  <si>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</si>
  <si>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</si>
  <si>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</si>
  <si>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</si>
  <si>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</si>
  <si>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</si>
  <si>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</si>
  <si>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</si>
  <si>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</si>
  <si>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</si>
  <si>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</si>
  <si>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</si>
  <si>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</si>
  <si>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</si>
  <si>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</si>
  <si>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</si>
  <si>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</si>
  <si>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</si>
  <si>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</si>
  <si>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</si>
  <si>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</si>
  <si>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</si>
  <si>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</si>
  <si>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</si>
  <si>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</si>
  <si>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</si>
  <si>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</si>
  <si>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</si>
  <si>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</si>
  <si>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</si>
  <si>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</si>
  <si>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</si>
  <si>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</si>
  <si>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</si>
  <si>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</si>
  <si>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</si>
  <si>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</si>
  <si>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</si>
  <si>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</si>
  <si>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</si>
  <si>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</si>
  <si>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</si>
  <si>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</si>
  <si>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</si>
  <si>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</si>
  <si>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</si>
  <si>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</si>
  <si>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</si>
  <si>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</si>
  <si>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</si>
  <si>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</si>
  <si>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</si>
  <si>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</si>
  <si>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</si>
  <si>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</si>
  <si>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</si>
  <si>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</si>
  <si>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</si>
  <si>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</si>
  <si>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</si>
  <si>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</si>
  <si>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</si>
  <si>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</si>
  <si>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</si>
  <si>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</si>
  <si>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</si>
  <si>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</si>
  <si>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</si>
  <si>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</si>
  <si>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</si>
  <si>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</si>
  <si>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</si>
  <si>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</si>
  <si>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</si>
  <si>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</si>
  <si>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</si>
  <si>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</si>
  <si>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</si>
  <si>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</si>
  <si>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</si>
  <si>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</si>
  <si>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</si>
  <si>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</si>
  <si>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</si>
  <si>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</si>
  <si>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</si>
  <si>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</si>
  <si>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</si>
  <si>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</si>
  <si>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</si>
  <si>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</si>
  <si>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</si>
  <si>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</si>
  <si>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</si>
  <si>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</si>
  <si>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</si>
  <si>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</si>
  <si>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</si>
  <si>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</si>
  <si>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</si>
  <si>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</si>
  <si>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</si>
  <si>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</si>
  <si>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</si>
  <si>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</si>
  <si>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</si>
  <si>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</si>
  <si>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</si>
  <si>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</si>
  <si>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</si>
  <si>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</si>
  <si>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</si>
  <si>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</si>
  <si>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</si>
  <si>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</si>
  <si>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</si>
  <si>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</si>
  <si>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</si>
  <si>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</si>
  <si>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</si>
  <si>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</si>
  <si>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</si>
  <si>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</si>
  <si>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</si>
  <si>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</si>
  <si>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</si>
  <si>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</si>
  <si>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</si>
  <si>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</si>
  <si>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</si>
  <si>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</si>
  <si>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</si>
  <si>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</si>
  <si>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</si>
  <si>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</si>
  <si>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</si>
  <si>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</si>
  <si>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</si>
  <si>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</si>
  <si>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</si>
  <si>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</si>
  <si>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</si>
  <si>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</si>
  <si>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</si>
  <si>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</si>
  <si>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</si>
  <si>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</si>
  <si>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</si>
  <si>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</si>
  <si>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</si>
  <si>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</si>
  <si>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</si>
  <si>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</si>
  <si>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</si>
  <si>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</si>
  <si>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</si>
  <si>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</si>
  <si>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</si>
  <si>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</si>
  <si>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</si>
  <si>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</si>
  <si>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</si>
  <si>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</si>
  <si>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</si>
  <si>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</si>
  <si>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</si>
  <si>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</si>
  <si>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</si>
  <si>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</si>
  <si>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</si>
  <si>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</si>
  <si>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</si>
  <si>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</si>
  <si>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</si>
  <si>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</si>
  <si>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</si>
  <si>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</si>
  <si>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</si>
  <si>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</si>
  <si>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</si>
  <si>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</si>
  <si>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</si>
  <si>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</si>
  <si>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</si>
  <si>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</si>
  <si>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</si>
  <si>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</si>
  <si>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</si>
  <si>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</si>
  <si>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</si>
  <si>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</si>
  <si>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</si>
  <si>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</si>
  <si>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</si>
  <si>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</si>
  <si>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</si>
  <si>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</si>
  <si>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</si>
  <si>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</si>
  <si>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</si>
  <si>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</si>
  <si>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</si>
  <si>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</si>
  <si>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</si>
  <si>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</si>
  <si>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</si>
  <si>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</si>
  <si>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</si>
  <si>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</si>
  <si>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</si>
  <si>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</si>
  <si>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</si>
  <si>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</si>
  <si>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</si>
  <si>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</si>
  <si>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</si>
  <si>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</si>
  <si>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</si>
  <si>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</si>
  <si>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</si>
  <si>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</si>
  <si>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</si>
  <si>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</si>
  <si>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</si>
  <si>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</si>
  <si>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</si>
  <si>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</si>
  <si>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</si>
  <si>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</si>
  <si>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</si>
  <si>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</si>
  <si>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</si>
  <si>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</si>
  <si>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</si>
  <si>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</si>
  <si>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</si>
  <si>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</si>
  <si>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</si>
  <si>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</si>
  <si>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</si>
  <si>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</si>
  <si>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</si>
  <si>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</si>
  <si>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</si>
  <si>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</si>
  <si>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</si>
  <si>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</si>
  <si>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</si>
  <si>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</si>
  <si>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</si>
  <si>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</si>
  <si>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</si>
  <si>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</si>
  <si>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</si>
  <si>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</si>
  <si>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</si>
  <si>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</si>
  <si>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</si>
  <si>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</si>
  <si>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</si>
  <si>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</si>
  <si>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</si>
  <si>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</si>
  <si>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</si>
  <si>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</si>
  <si>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</si>
  <si>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</si>
  <si>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</si>
  <si>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</si>
  <si>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</si>
  <si>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</si>
  <si>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</si>
  <si>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</si>
  <si>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</si>
  <si>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</si>
  <si>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</si>
  <si>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</si>
  <si>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</si>
  <si>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</si>
  <si>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</si>
  <si>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</si>
  <si>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</si>
  <si>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</si>
  <si>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</si>
  <si>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</si>
  <si>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</si>
  <si>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</si>
  <si>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</si>
  <si>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</si>
  <si>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</si>
  <si>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</si>
  <si>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</si>
  <si>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</si>
  <si>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</si>
  <si>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</si>
  <si>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</si>
  <si>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</si>
  <si>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</si>
  <si>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</si>
  <si>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</si>
  <si>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</si>
  <si>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</si>
  <si>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</si>
  <si>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</si>
  <si>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</si>
  <si>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</si>
  <si>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</si>
  <si>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</si>
  <si>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</si>
  <si>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</si>
  <si>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</si>
  <si>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</si>
  <si>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</si>
  <si>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</si>
  <si>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</si>
  <si>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</si>
  <si>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</si>
  <si>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</si>
  <si>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</si>
  <si>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</si>
  <si>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</si>
  <si>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</si>
  <si>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</si>
  <si>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</si>
  <si>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</si>
  <si>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</si>
  <si>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</si>
  <si>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</si>
  <si>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</si>
  <si>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</si>
  <si>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</si>
  <si>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</si>
  <si>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</si>
  <si>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</si>
  <si>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</si>
  <si>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</si>
  <si>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</si>
  <si>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</si>
  <si>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</si>
  <si>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</si>
  <si>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</si>
  <si>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</si>
  <si>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</si>
  <si>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</si>
  <si>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</si>
  <si>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</si>
  <si>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</si>
  <si>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</si>
  <si>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</si>
  <si>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</si>
  <si>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</si>
  <si>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</si>
  <si>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</si>
  <si>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</si>
  <si>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</si>
  <si>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</si>
  <si>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</si>
  <si>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</si>
  <si>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</si>
  <si>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</si>
  <si>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</si>
  <si>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</si>
  <si>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</si>
  <si>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</si>
  <si>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</si>
  <si>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</si>
  <si>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</si>
  <si>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</si>
  <si>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</si>
  <si>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</si>
  <si>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</si>
  <si>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</si>
  <si>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</si>
  <si>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</si>
  <si>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</si>
  <si>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</si>
  <si>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</si>
  <si>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</si>
  <si>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</si>
  <si>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</si>
  <si>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</si>
  <si>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</si>
  <si>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</si>
  <si>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</si>
  <si>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</si>
  <si>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</si>
  <si>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</si>
  <si>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</si>
  <si>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</si>
  <si>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</si>
  <si>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</si>
  <si>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</si>
  <si>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</si>
  <si>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</si>
  <si>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</si>
  <si>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</si>
  <si>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</si>
  <si>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</si>
  <si>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</si>
  <si>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</si>
  <si>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</si>
  <si>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</si>
  <si>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</si>
  <si>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</si>
  <si>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</si>
  <si>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</si>
  <si>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</si>
  <si>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</si>
  <si>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</si>
  <si>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</si>
  <si>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</si>
  <si>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</si>
  <si>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</si>
  <si>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</si>
  <si>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</si>
  <si>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</si>
  <si>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</si>
  <si>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</si>
  <si>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</si>
  <si>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</si>
  <si>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</si>
  <si>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</si>
  <si>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</si>
  <si>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</si>
  <si>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</si>
  <si>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</si>
  <si>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</si>
  <si>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</si>
  <si>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</si>
  <si>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</si>
  <si>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</si>
  <si>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</si>
  <si>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</si>
  <si>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</si>
  <si>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</si>
  <si>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</si>
  <si>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</si>
  <si>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</si>
  <si>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</si>
  <si>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</si>
  <si>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</si>
  <si>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</si>
  <si>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</si>
  <si>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</si>
  <si>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</si>
  <si>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</si>
  <si>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</si>
  <si>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</si>
  <si>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</si>
  <si>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</si>
  <si>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</si>
  <si>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</si>
  <si>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</si>
  <si>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</si>
  <si>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</si>
  <si>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</si>
  <si>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</si>
  <si>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</si>
  <si>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</si>
  <si>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</si>
  <si>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</si>
  <si>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</si>
  <si>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</si>
  <si>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</si>
  <si>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</si>
  <si>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</si>
  <si>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</si>
  <si>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</si>
  <si>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</si>
  <si>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</si>
  <si>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</si>
  <si>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</si>
  <si>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</si>
  <si>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</si>
  <si>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</si>
  <si>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</si>
  <si>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</si>
  <si>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</si>
  <si>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</si>
  <si>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</si>
  <si>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</si>
  <si>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</si>
  <si>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</si>
  <si>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</si>
  <si>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</si>
  <si>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</si>
  <si>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</si>
  <si>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</si>
  <si>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</si>
  <si>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</si>
  <si>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</si>
  <si>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</si>
  <si>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</si>
  <si>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</si>
  <si>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</si>
  <si>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</si>
  <si>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</si>
  <si>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</si>
  <si>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</si>
  <si>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</si>
  <si>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</si>
  <si>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</si>
  <si>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</si>
  <si>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</si>
  <si>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</si>
  <si>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</si>
  <si>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</si>
  <si>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</si>
  <si>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</si>
  <si>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</si>
  <si>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</si>
  <si>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</si>
  <si>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</si>
  <si>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</si>
  <si>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</si>
  <si>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</si>
  <si>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</si>
  <si>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</si>
  <si>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</si>
  <si>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</si>
  <si>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</si>
  <si>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</si>
  <si>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</si>
  <si>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</si>
  <si>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</si>
  <si>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</si>
  <si>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</si>
  <si>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</si>
  <si>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</si>
  <si>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</si>
  <si>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</si>
  <si>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</si>
  <si>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</si>
  <si>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</si>
  <si>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</si>
  <si>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</si>
  <si>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</si>
  <si>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</si>
  <si>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</si>
  <si>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</si>
  <si>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</si>
  <si>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</si>
  <si>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</si>
  <si>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</si>
  <si>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</si>
  <si>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</si>
  <si>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</si>
  <si>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</si>
  <si>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</si>
  <si>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</si>
  <si>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</si>
  <si>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</si>
  <si>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</si>
  <si>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</si>
  <si>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</si>
  <si>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</si>
  <si>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</si>
  <si>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</si>
  <si>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</si>
  <si>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</si>
  <si>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</si>
  <si>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</si>
  <si>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</si>
  <si>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</si>
  <si>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</si>
  <si>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</si>
  <si>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</si>
  <si>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</si>
  <si>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</si>
  <si>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</si>
  <si>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</si>
  <si>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</si>
  <si>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</si>
  <si>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</si>
  <si>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</si>
  <si>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</si>
  <si>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</si>
  <si>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</si>
  <si>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</si>
  <si>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</si>
  <si>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</si>
  <si>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</si>
  <si>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</si>
  <si>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</si>
  <si>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</si>
  <si>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</si>
  <si>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</si>
  <si>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</si>
  <si>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</si>
  <si>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</si>
  <si>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</si>
  <si>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</si>
  <si>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</si>
  <si>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</si>
  <si>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</si>
  <si>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</si>
  <si>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</si>
  <si>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</si>
  <si>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</si>
  <si>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</si>
  <si>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</si>
  <si>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</si>
  <si>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</si>
  <si>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</si>
  <si>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</si>
  <si>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</si>
  <si>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</si>
  <si>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</si>
  <si>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</si>
  <si>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</si>
  <si>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</si>
  <si>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</si>
  <si>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</si>
  <si>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</si>
  <si>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</si>
  <si>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</si>
  <si>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</si>
  <si>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</si>
  <si>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</si>
  <si>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</si>
  <si>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</si>
  <si>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</si>
  <si>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</si>
  <si>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</si>
  <si>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</si>
  <si>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</si>
  <si>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</si>
  <si>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</si>
  <si>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</si>
  <si>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</si>
  <si>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</si>
  <si>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</si>
  <si>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</si>
  <si>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</si>
  <si>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</si>
  <si>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</si>
  <si>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</si>
  <si>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</si>
  <si>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</si>
  <si>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</si>
  <si>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</si>
  <si>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</si>
  <si>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</si>
  <si>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</si>
  <si>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</si>
  <si>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</si>
  <si>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</si>
  <si>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</si>
  <si>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</si>
  <si>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</si>
  <si>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</si>
  <si>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</si>
  <si>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</si>
  <si>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</si>
  <si>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</si>
  <si>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</si>
  <si>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</si>
  <si>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</si>
  <si>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</si>
  <si>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</si>
  <si>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</si>
  <si>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</si>
  <si>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</si>
  <si>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</si>
  <si>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</si>
  <si>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</si>
  <si>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</si>
  <si>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</si>
  <si>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</si>
  <si>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</si>
  <si>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</si>
  <si>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</si>
  <si>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</si>
  <si>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</si>
  <si>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</si>
  <si>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</si>
  <si>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</si>
  <si>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</si>
  <si>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</si>
  <si>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</si>
  <si>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</si>
  <si>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</si>
  <si>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</si>
  <si>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</si>
  <si>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</si>
  <si>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</si>
  <si>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</si>
  <si>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</si>
  <si>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</si>
  <si>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</si>
  <si>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</si>
  <si>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</si>
  <si>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</si>
  <si>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</si>
  <si>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</si>
  <si>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</si>
  <si>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</si>
  <si>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</si>
  <si>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</si>
  <si>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</si>
  <si>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</si>
  <si>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</si>
  <si>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</si>
  <si>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</si>
  <si>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</si>
  <si>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</si>
  <si>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</si>
  <si>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</si>
  <si>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</si>
  <si>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</si>
  <si>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</si>
  <si>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</si>
  <si>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</si>
  <si>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</si>
  <si>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</si>
  <si>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</si>
  <si>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</si>
  <si>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</si>
  <si>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</si>
  <si>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</si>
  <si>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</si>
  <si>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</si>
  <si>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</si>
  <si>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</si>
  <si>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</si>
  <si>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</si>
  <si>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</si>
  <si>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</si>
  <si>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</si>
  <si>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</si>
  <si>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</si>
  <si>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</si>
  <si>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</si>
  <si>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</si>
  <si>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</si>
  <si>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</si>
  <si>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</si>
  <si>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</si>
  <si>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</si>
  <si>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</si>
  <si>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</si>
  <si>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</si>
  <si>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</si>
  <si>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</si>
  <si>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</si>
  <si>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</si>
  <si>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</si>
  <si>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</si>
  <si>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</si>
  <si>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</si>
  <si>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</si>
  <si>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</si>
  <si>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</si>
  <si>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</si>
  <si>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</si>
  <si>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</si>
  <si>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</si>
  <si>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</si>
  <si>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</si>
  <si>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</si>
  <si>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</si>
  <si>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</si>
  <si>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</si>
  <si>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</si>
  <si>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</si>
  <si>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</si>
  <si>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</si>
  <si>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</si>
  <si>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</si>
  <si>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</si>
  <si>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</si>
  <si>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</si>
  <si>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</si>
  <si>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</si>
  <si>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</si>
  <si>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</si>
  <si>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</si>
  <si>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</si>
  <si>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</si>
  <si>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</si>
  <si>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</si>
  <si>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</si>
  <si>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</si>
  <si>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</si>
  <si>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</si>
  <si>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</si>
  <si>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</si>
  <si>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</si>
  <si>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</si>
  <si>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</si>
  <si>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</si>
  <si>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</si>
  <si>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</si>
  <si>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</si>
  <si>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</si>
  <si>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</si>
  <si>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</si>
  <si>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</si>
  <si>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</si>
  <si>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</si>
  <si>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</si>
  <si>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</si>
  <si>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</si>
  <si>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</si>
  <si>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</si>
  <si>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</si>
  <si>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</si>
  <si>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</si>
  <si>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</si>
  <si>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</si>
  <si>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</si>
  <si>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</si>
  <si>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</si>
  <si>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</si>
  <si>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</si>
  <si>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</si>
  <si>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</si>
  <si>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</si>
  <si>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</si>
  <si>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</si>
  <si>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</si>
  <si>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</si>
  <si>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</si>
  <si>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</si>
  <si>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</si>
  <si>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</si>
  <si>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</si>
  <si>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</si>
  <si>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</si>
  <si>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</si>
  <si>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</si>
  <si>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</si>
  <si>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</si>
  <si>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</si>
  <si>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</si>
  <si>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</si>
  <si>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</si>
  <si>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</si>
  <si>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</si>
  <si>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</si>
  <si>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</si>
  <si>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</si>
  <si>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</si>
  <si>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</si>
  <si>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</si>
  <si>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</si>
  <si>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</si>
  <si>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</si>
  <si>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</si>
  <si>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</si>
  <si>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</si>
  <si>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</si>
  <si>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</si>
  <si>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</si>
  <si>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</si>
  <si>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</si>
  <si>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</si>
  <si>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</si>
  <si>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</si>
  <si>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</si>
  <si>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</si>
  <si>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</si>
  <si>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</si>
  <si>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</si>
  <si>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</si>
  <si>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</si>
  <si>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</si>
  <si>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</si>
  <si>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</si>
  <si>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</si>
  <si>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</si>
  <si>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</si>
  <si>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</si>
  <si>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</si>
  <si>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</si>
  <si>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</si>
  <si>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</si>
  <si>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</si>
  <si>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</si>
  <si>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</si>
  <si>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</si>
  <si>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</si>
  <si>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</si>
  <si>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</si>
  <si>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</si>
  <si>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</si>
  <si>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</si>
  <si>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</si>
  <si>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</si>
  <si>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</si>
  <si>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</si>
  <si>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</si>
  <si>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</si>
  <si>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</si>
  <si>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</si>
  <si>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</si>
  <si>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</si>
  <si>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</si>
  <si>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</si>
  <si>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</si>
  <si>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</si>
  <si>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</si>
  <si>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</si>
  <si>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</si>
  <si>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</si>
  <si>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</si>
  <si>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</si>
  <si>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</si>
  <si>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</si>
  <si>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</si>
  <si>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</si>
  <si>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</si>
  <si>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</si>
  <si>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</si>
  <si>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</si>
  <si>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</si>
  <si>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</si>
  <si>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</si>
  <si>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</si>
  <si>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</si>
  <si>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</si>
  <si>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</si>
  <si>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</si>
  <si>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</si>
  <si>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</si>
  <si>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</si>
  <si>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</si>
  <si>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</si>
  <si>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</si>
  <si>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</si>
  <si>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</si>
  <si>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</si>
  <si>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</si>
  <si>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</si>
  <si>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</si>
  <si>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</si>
  <si>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</si>
  <si>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</si>
  <si>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</si>
  <si>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</si>
  <si>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</si>
  <si>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</si>
  <si>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</si>
  <si>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</si>
  <si>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</si>
  <si>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</si>
  <si>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</si>
  <si>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</si>
  <si>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</si>
  <si>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</si>
  <si>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</si>
  <si>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</si>
  <si>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</si>
  <si>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</si>
  <si>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</si>
  <si>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</si>
  <si>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</si>
  <si>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</si>
  <si>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</si>
  <si>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</si>
  <si>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</si>
  <si>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</si>
  <si>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</si>
  <si>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</si>
  <si>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</si>
  <si>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</si>
  <si>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</si>
  <si>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</si>
  <si>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</si>
  <si>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</si>
  <si>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</si>
  <si>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</si>
  <si>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</si>
  <si>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</si>
  <si>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</si>
  <si>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</si>
  <si>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</si>
  <si>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</si>
  <si>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</si>
  <si>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</si>
  <si>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</si>
  <si>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</si>
  <si>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</si>
  <si>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</si>
  <si>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</si>
  <si>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</si>
  <si>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</si>
  <si>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</si>
  <si>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</si>
  <si>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</si>
  <si>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</si>
  <si>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</si>
  <si>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</si>
  <si>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</si>
  <si>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</si>
  <si>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</si>
  <si>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</si>
  <si>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</si>
  <si>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</si>
  <si>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</si>
  <si>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</si>
  <si>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</si>
  <si>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</si>
  <si>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</si>
  <si>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</si>
  <si>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</si>
  <si>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</si>
  <si>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</si>
  <si>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</si>
  <si>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</si>
  <si>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</si>
  <si>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</si>
  <si>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</si>
  <si>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</si>
  <si>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</si>
  <si>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</si>
  <si>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</si>
  <si>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</si>
  <si>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</si>
  <si>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</si>
  <si>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</si>
  <si>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</si>
  <si>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</si>
  <si>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</si>
  <si>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</si>
  <si>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</si>
  <si>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</si>
  <si>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</si>
  <si>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</si>
  <si>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</si>
  <si>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</si>
  <si>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</si>
  <si>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</si>
  <si>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</si>
  <si>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</si>
  <si>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</si>
  <si>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</si>
  <si>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</si>
  <si>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</si>
  <si>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</si>
  <si>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</si>
  <si>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</si>
  <si>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</si>
  <si>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</si>
  <si>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</si>
  <si>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</si>
  <si>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</si>
  <si>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</si>
  <si>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</si>
  <si>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</si>
  <si>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</si>
  <si>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</si>
  <si>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</si>
  <si>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</si>
  <si>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</si>
  <si>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</si>
  <si>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</si>
  <si>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</si>
  <si>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</si>
  <si>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</si>
  <si>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</si>
  <si>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</si>
  <si>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</si>
  <si>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</si>
  <si>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</si>
  <si>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</si>
  <si>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</si>
  <si>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</si>
  <si>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</si>
  <si>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</si>
  <si>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</si>
  <si>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</si>
  <si>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</si>
  <si>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</si>
  <si>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</si>
  <si>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</si>
  <si>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</si>
  <si>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</si>
  <si>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</si>
  <si>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</si>
  <si>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</si>
  <si>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</si>
  <si>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</si>
  <si>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</si>
  <si>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</si>
  <si>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</si>
  <si>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</si>
  <si>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</si>
  <si>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</si>
  <si>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</si>
  <si>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</si>
  <si>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</si>
  <si>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</si>
  <si>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</si>
  <si>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</si>
  <si>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</si>
  <si>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</si>
  <si>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</si>
  <si>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</si>
  <si>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</si>
  <si>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</si>
  <si>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</si>
  <si>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</si>
  <si>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</si>
  <si>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</si>
  <si>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</si>
  <si>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</si>
  <si>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</si>
  <si>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</si>
  <si>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</si>
  <si>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</si>
  <si>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</si>
  <si>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</si>
  <si>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</si>
  <si>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</si>
  <si>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</si>
  <si>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</si>
  <si>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</si>
  <si>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</si>
  <si>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</si>
  <si>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</si>
  <si>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</si>
  <si>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</si>
  <si>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</si>
  <si>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</si>
  <si>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</si>
  <si>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</si>
  <si>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</si>
  <si>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</si>
  <si>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</si>
  <si>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</si>
  <si>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</si>
  <si>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</si>
  <si>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</si>
  <si>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</si>
  <si>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</si>
  <si>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</si>
  <si>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</si>
  <si>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</si>
  <si>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</si>
  <si>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</si>
  <si>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</si>
  <si>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</si>
  <si>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</si>
  <si>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</si>
  <si>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</si>
  <si>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</si>
  <si>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</si>
  <si>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</si>
  <si>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</si>
  <si>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</si>
  <si>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</si>
  <si>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</si>
  <si>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</si>
  <si>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</si>
  <si>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</si>
  <si>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</si>
  <si>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</si>
  <si>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</si>
  <si>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</si>
  <si>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</si>
  <si>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</si>
  <si>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</si>
  <si>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</si>
  <si>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</si>
  <si>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</si>
  <si>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</si>
  <si>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</si>
  <si>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</si>
  <si>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</si>
  <si>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</si>
  <si>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</si>
  <si>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</si>
  <si>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</si>
  <si>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</si>
  <si>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</si>
  <si>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</si>
  <si>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</si>
  <si>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</si>
  <si>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</si>
  <si>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</si>
  <si>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</si>
  <si>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</si>
  <si>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</si>
  <si>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</si>
  <si>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</si>
  <si>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</si>
  <si>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</si>
  <si>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</si>
  <si>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</si>
  <si>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</si>
  <si>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</si>
  <si>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</si>
  <si>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</si>
  <si>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</si>
  <si>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</si>
  <si>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</si>
  <si>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</si>
  <si>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</si>
  <si>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</si>
  <si>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</si>
  <si>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</si>
  <si>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</si>
  <si>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</si>
  <si>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</si>
  <si>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</si>
  <si>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</si>
  <si>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</si>
  <si>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</si>
  <si>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</si>
  <si>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</si>
  <si>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</si>
  <si>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</si>
  <si>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</si>
  <si>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</si>
  <si>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</si>
  <si>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</si>
  <si>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</si>
  <si>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</si>
  <si>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</si>
  <si>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</si>
  <si>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</si>
  <si>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</si>
  <si>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</si>
  <si>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</si>
  <si>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</si>
  <si>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</si>
  <si>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</si>
  <si>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</si>
  <si>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</si>
  <si>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</si>
  <si>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</si>
  <si>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</si>
  <si>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</si>
  <si>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</si>
  <si>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</si>
  <si>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</si>
  <si>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</si>
  <si>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</si>
  <si>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</si>
  <si>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</si>
  <si>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</si>
  <si>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</si>
  <si>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</si>
  <si>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</si>
  <si>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</si>
  <si>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</si>
  <si>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</si>
  <si>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</si>
  <si>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</si>
  <si>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</si>
  <si>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</si>
  <si>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</si>
  <si>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</si>
  <si>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</si>
  <si>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</si>
  <si>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</si>
  <si>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</si>
  <si>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</si>
  <si>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</si>
  <si>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</si>
  <si>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</si>
  <si>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</si>
  <si>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</si>
  <si>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</si>
  <si>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</si>
  <si>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</si>
  <si>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</si>
  <si>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</si>
  <si>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</si>
  <si>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</si>
  <si>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</si>
  <si>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</si>
  <si>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</si>
  <si>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</si>
  <si>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</si>
  <si>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</si>
  <si>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</si>
  <si>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</si>
  <si>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</si>
  <si>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</si>
  <si>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</si>
  <si>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</si>
  <si>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</si>
  <si>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</si>
  <si>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</si>
  <si>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</si>
  <si>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</si>
  <si>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</si>
  <si>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</si>
  <si>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</si>
  <si>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</si>
  <si>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</si>
  <si>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</si>
  <si>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</si>
  <si>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</si>
  <si>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</si>
  <si>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</si>
  <si>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</si>
  <si>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</si>
  <si>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</si>
  <si>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</si>
  <si>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</si>
  <si>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</si>
  <si>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</si>
  <si>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</si>
  <si>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</si>
  <si>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</si>
  <si>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</si>
  <si>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</si>
  <si>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</si>
  <si>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</si>
  <si>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</si>
  <si>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</si>
  <si>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</si>
  <si>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</si>
  <si>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</si>
  <si>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</si>
  <si>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</si>
  <si>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</si>
  <si>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</si>
  <si>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</si>
  <si>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</si>
  <si>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</si>
  <si>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</si>
  <si>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</si>
  <si>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</si>
  <si>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</si>
  <si>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</si>
  <si>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</si>
  <si>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</si>
  <si>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</si>
  <si>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</si>
  <si>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</si>
  <si>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</si>
  <si>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</si>
  <si>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</si>
  <si>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</si>
  <si>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</si>
  <si>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</si>
  <si>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</si>
  <si>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</si>
  <si>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</si>
  <si>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</si>
  <si>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</si>
  <si>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</si>
  <si>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</si>
  <si>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</si>
  <si>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</si>
  <si>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</si>
  <si>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</si>
  <si>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</si>
  <si>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</si>
  <si>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</si>
  <si>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</si>
  <si>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</si>
  <si>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</si>
  <si>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</si>
  <si>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</si>
  <si>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</si>
  <si>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</si>
  <si>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</si>
  <si>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</si>
  <si>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</si>
  <si>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</si>
  <si>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</si>
  <si>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</si>
  <si>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</si>
  <si>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</si>
  <si>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</si>
  <si>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</si>
  <si>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</si>
  <si>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</si>
  <si>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</si>
  <si>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</si>
  <si>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</si>
  <si>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</si>
  <si>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</si>
  <si>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</si>
  <si>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</si>
  <si>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</si>
  <si>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</si>
  <si>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</si>
  <si>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</si>
  <si>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</si>
  <si>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</si>
  <si>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</si>
  <si>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</si>
  <si>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</si>
  <si>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</si>
  <si>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</si>
  <si>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</si>
  <si>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</si>
  <si>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</si>
  <si>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</si>
  <si>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</si>
  <si>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</si>
  <si>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</si>
  <si>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</si>
  <si>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</si>
  <si>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</si>
  <si>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</si>
  <si>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</si>
  <si>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</si>
  <si>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</si>
  <si>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</si>
  <si>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</si>
  <si>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</si>
  <si>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</si>
  <si>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</si>
  <si>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</si>
  <si>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</si>
  <si>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</si>
  <si>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</si>
  <si>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</si>
  <si>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</si>
  <si>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</si>
  <si>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</si>
  <si>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</si>
  <si>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</si>
  <si>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</si>
  <si>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</si>
  <si>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</si>
  <si>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</si>
  <si>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</si>
  <si>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</si>
  <si>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</si>
  <si>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</si>
  <si>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</si>
  <si>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</si>
  <si>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</si>
  <si>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</si>
  <si>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</si>
  <si>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</si>
  <si>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</si>
  <si>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</si>
  <si>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</si>
  <si>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</si>
  <si>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</si>
  <si>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</si>
  <si>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</si>
  <si>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</si>
  <si>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</si>
  <si>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</si>
  <si>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</si>
  <si>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</si>
  <si>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</si>
  <si>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</si>
  <si>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</si>
  <si>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</si>
  <si>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</si>
  <si>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</si>
  <si>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</si>
  <si>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</si>
  <si>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</si>
  <si>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</si>
  <si>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</si>
  <si>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</si>
  <si>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</si>
  <si>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</si>
  <si>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</si>
  <si>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</si>
  <si>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</si>
  <si>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</si>
  <si>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</si>
  <si>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</si>
  <si>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</si>
  <si>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</si>
  <si>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</si>
  <si>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</si>
  <si>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</si>
  <si>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</si>
  <si>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</si>
  <si>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</si>
  <si>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</si>
  <si>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</si>
  <si>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</si>
  <si>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</si>
  <si>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</si>
  <si>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</si>
  <si>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</si>
  <si>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</si>
  <si>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</si>
  <si>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</si>
  <si>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</si>
  <si>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</si>
  <si>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</si>
  <si>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</si>
  <si>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</si>
  <si>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</si>
  <si>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</si>
  <si>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</si>
  <si>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</si>
  <si>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</si>
  <si>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</si>
  <si>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</si>
  <si>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</si>
  <si>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</si>
  <si>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</si>
  <si>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</si>
  <si>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</si>
  <si>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</si>
  <si>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</si>
  <si>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</si>
  <si>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</si>
  <si>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</si>
  <si>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</si>
  <si>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</si>
  <si>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</si>
  <si>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</si>
  <si>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</si>
  <si>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</si>
  <si>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</si>
  <si>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</si>
  <si>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</si>
  <si>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</si>
  <si>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</si>
  <si>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</si>
  <si>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</si>
  <si>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</si>
  <si>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</si>
  <si>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</si>
  <si>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</si>
  <si>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</si>
  <si>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</si>
  <si>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</si>
  <si>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</si>
  <si>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</si>
  <si>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</si>
  <si>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</si>
  <si>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</si>
  <si>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</si>
  <si>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</si>
  <si>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</si>
  <si>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</si>
  <si>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</si>
  <si>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</si>
  <si>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</si>
  <si>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</si>
  <si>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</si>
  <si>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</si>
  <si>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</si>
  <si>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</si>
  <si>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</si>
  <si>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</si>
  <si>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</si>
  <si>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</si>
  <si>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</si>
  <si>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</si>
  <si>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</si>
  <si>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</si>
  <si>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</si>
  <si>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</si>
  <si>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</si>
  <si>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</si>
  <si>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</si>
  <si>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</si>
  <si>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</si>
  <si>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</si>
  <si>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</si>
  <si>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</si>
  <si>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</si>
  <si>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</si>
  <si>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</si>
  <si>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</si>
  <si>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</si>
  <si>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</si>
  <si>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</si>
  <si>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</si>
  <si>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</si>
  <si>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</si>
  <si>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</si>
  <si>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</si>
  <si>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</si>
  <si>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</si>
  <si>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</si>
  <si>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</si>
  <si>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</si>
  <si>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</si>
  <si>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</si>
  <si>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</si>
  <si>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</si>
  <si>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</si>
  <si>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</si>
  <si>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</si>
  <si>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</si>
  <si>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</si>
  <si>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</si>
  <si>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</si>
  <si>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</si>
  <si>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</si>
  <si>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</si>
  <si>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</si>
  <si>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</si>
  <si>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</si>
  <si>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</si>
  <si>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</si>
  <si>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</si>
  <si>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</si>
  <si>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</si>
  <si>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</si>
  <si>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</si>
  <si>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</si>
  <si>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</si>
  <si>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</si>
  <si>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</si>
  <si>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</si>
  <si>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</si>
  <si>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</si>
  <si>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</si>
  <si>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</si>
  <si>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</si>
  <si>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</si>
  <si>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</si>
  <si>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</si>
  <si>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</si>
  <si>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</si>
  <si>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</si>
  <si>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</si>
  <si>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</si>
  <si>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</si>
  <si>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</si>
  <si>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</si>
  <si>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</si>
  <si>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</si>
  <si>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</si>
  <si>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</si>
  <si>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</si>
  <si>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</si>
  <si>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</si>
  <si>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</si>
  <si>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</si>
  <si>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</si>
  <si>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</si>
  <si>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</si>
  <si>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</si>
  <si>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</si>
  <si>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</si>
  <si>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</si>
  <si>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</si>
  <si>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</si>
  <si>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</si>
  <si>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</si>
  <si>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</si>
  <si>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</si>
  <si>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</si>
  <si>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</si>
  <si>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</si>
  <si>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</si>
  <si>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</si>
  <si>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</si>
  <si>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</si>
  <si>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</si>
  <si>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</si>
  <si>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</si>
  <si>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</si>
  <si>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</si>
  <si>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</si>
  <si>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</si>
  <si>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</si>
  <si>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</si>
  <si>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</si>
  <si>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</si>
  <si>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</si>
  <si>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</si>
  <si>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</si>
  <si>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</si>
  <si>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</si>
  <si>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</si>
  <si>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</si>
  <si>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</si>
  <si>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</si>
  <si>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</si>
  <si>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</si>
  <si>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</si>
  <si>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</si>
  <si>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</si>
  <si>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</si>
  <si>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</si>
  <si>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</si>
  <si>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</si>
  <si>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</si>
  <si>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</si>
  <si>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</si>
  <si>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</si>
  <si>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</si>
  <si>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</si>
  <si>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</si>
  <si>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</si>
  <si>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</si>
  <si>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</si>
  <si>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</si>
  <si>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</si>
  <si>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</si>
  <si>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</si>
  <si>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</si>
  <si>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</si>
  <si>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</si>
  <si>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</si>
  <si>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</si>
  <si>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</si>
  <si>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</si>
  <si>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</si>
  <si>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</si>
  <si>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</si>
  <si>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</si>
  <si>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</si>
  <si>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</si>
  <si>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</si>
  <si>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</si>
  <si>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</si>
  <si>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</si>
  <si>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</si>
  <si>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</si>
  <si>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</si>
  <si>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</si>
  <si>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</si>
  <si>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</si>
  <si>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</si>
  <si>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</si>
  <si>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</si>
  <si>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</si>
  <si>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</si>
  <si>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</si>
  <si>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</si>
  <si>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</si>
  <si>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</si>
  <si>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</si>
  <si>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</si>
  <si>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</si>
  <si>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</si>
  <si>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</si>
  <si>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</si>
  <si>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</si>
  <si>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</si>
  <si>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</si>
  <si>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</si>
  <si>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</si>
  <si>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</si>
  <si>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</si>
  <si>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</si>
  <si>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</si>
  <si>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</si>
  <si>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</si>
  <si>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</si>
  <si>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</si>
  <si>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</si>
  <si>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</si>
  <si>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</si>
  <si>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</si>
  <si>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</si>
  <si>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</si>
  <si>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</si>
  <si>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</si>
  <si>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</si>
  <si>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</si>
  <si>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</si>
  <si>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</si>
  <si>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</si>
  <si>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</si>
  <si>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</si>
  <si>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</si>
  <si>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</si>
  <si>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</si>
  <si>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</si>
  <si>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</si>
  <si>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</si>
  <si>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</si>
  <si>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</si>
  <si>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</si>
  <si>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</si>
  <si>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</si>
  <si>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</si>
  <si>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</si>
  <si>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</si>
  <si>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</si>
  <si>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</si>
  <si>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</si>
  <si>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</si>
  <si>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</si>
  <si>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</si>
  <si>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</si>
  <si>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</si>
  <si>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</si>
  <si>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</si>
  <si>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</si>
  <si>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</si>
  <si>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</si>
  <si>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</si>
  <si>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</si>
  <si>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</si>
  <si>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</si>
  <si>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</si>
  <si>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</si>
  <si>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</si>
  <si>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</si>
  <si>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</si>
  <si>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</si>
  <si>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</si>
  <si>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</si>
  <si>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</si>
  <si>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</si>
  <si>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</si>
  <si>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</si>
  <si>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</si>
  <si>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</si>
  <si>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</si>
  <si>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</si>
  <si>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</si>
  <si>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</si>
  <si>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</si>
  <si>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</si>
  <si>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</si>
  <si>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</si>
  <si>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</si>
  <si>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</si>
  <si>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</si>
  <si>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</si>
  <si>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</si>
  <si>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</si>
  <si>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</si>
  <si>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</si>
  <si>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</si>
  <si>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</si>
  <si>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</si>
  <si>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</si>
  <si>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</si>
  <si>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</si>
  <si>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</si>
  <si>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</si>
  <si>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</si>
  <si>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</si>
  <si>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</si>
  <si>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</si>
  <si>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</si>
  <si>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</si>
  <si>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</si>
  <si>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</si>
  <si>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</si>
  <si>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</si>
  <si>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</si>
  <si>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</si>
  <si>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</si>
  <si>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</si>
  <si>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</si>
  <si>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</si>
  <si>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</si>
  <si>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</si>
  <si>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</si>
  <si>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</si>
  <si>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</si>
  <si>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</si>
  <si>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</si>
  <si>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</si>
  <si>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</si>
  <si>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</si>
  <si>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</si>
  <si>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</si>
  <si>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</si>
  <si>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</si>
  <si>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</si>
  <si>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</si>
  <si>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</si>
  <si>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</si>
  <si>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</si>
  <si>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</si>
  <si>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</si>
  <si>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</si>
  <si>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</si>
  <si>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</si>
  <si>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</si>
  <si>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</si>
  <si>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</si>
  <si>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</si>
  <si>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</si>
  <si>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</si>
  <si>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</si>
  <si>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</si>
  <si>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</si>
  <si>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</si>
  <si>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</si>
  <si>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</si>
  <si>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</si>
  <si>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</si>
  <si>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</si>
  <si>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</si>
  <si>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</si>
  <si>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</si>
  <si>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</si>
  <si>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</si>
  <si>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</si>
  <si>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</si>
  <si>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</si>
  <si>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</si>
  <si>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</si>
  <si>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</si>
  <si>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</si>
  <si>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</si>
  <si>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</si>
  <si>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</si>
  <si>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</si>
  <si>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</si>
  <si>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</si>
  <si>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</si>
  <si>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</si>
  <si>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</si>
  <si>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</si>
  <si>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</si>
  <si>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</si>
  <si>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</si>
  <si>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</si>
  <si>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</si>
  <si>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</si>
  <si>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</si>
  <si>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</si>
  <si>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</si>
  <si>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</si>
  <si>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</si>
  <si>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</si>
  <si>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</si>
  <si>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</si>
  <si>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</si>
  <si>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</si>
  <si>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</si>
  <si>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</si>
  <si>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</si>
  <si>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</si>
  <si>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</si>
  <si>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</si>
  <si>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</si>
  <si>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</si>
  <si>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</si>
  <si>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</si>
  <si>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</si>
  <si>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</si>
  <si>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</si>
  <si>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</si>
  <si>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</si>
  <si>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</si>
  <si>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</si>
  <si>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</si>
  <si>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</si>
  <si>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</si>
  <si>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</si>
  <si>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</si>
  <si>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</si>
  <si>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</si>
  <si>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</si>
  <si>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</si>
  <si>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</si>
  <si>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</si>
  <si>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</si>
  <si>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</si>
  <si>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</si>
  <si>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</si>
  <si>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</si>
  <si>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</si>
  <si>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</si>
  <si>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</si>
  <si>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</si>
  <si>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</si>
  <si>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</si>
  <si>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</si>
  <si>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</si>
  <si>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</si>
  <si>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</si>
  <si>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</si>
  <si>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</si>
  <si>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</si>
  <si>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</si>
  <si>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</si>
  <si>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</si>
  <si>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</si>
  <si>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</si>
  <si>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</si>
  <si>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</si>
  <si>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</si>
  <si>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</si>
  <si>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</si>
  <si>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</si>
  <si>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</si>
  <si>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</si>
  <si>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</si>
  <si>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</si>
  <si>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</si>
  <si>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</si>
  <si>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</si>
  <si>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</si>
  <si>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</si>
  <si>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</si>
  <si>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</si>
  <si>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</si>
  <si>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</si>
  <si>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</si>
  <si>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</si>
  <si>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</si>
  <si>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</si>
  <si>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</si>
  <si>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</si>
  <si>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</si>
  <si>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</si>
  <si>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</si>
  <si>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</si>
  <si>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</si>
  <si>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</si>
  <si>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</si>
  <si>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</si>
  <si>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</si>
  <si>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</si>
  <si>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</si>
  <si>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</si>
  <si>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</si>
  <si>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</si>
  <si>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</si>
  <si>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</si>
  <si>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</si>
  <si>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</si>
  <si>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</si>
  <si>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</si>
  <si>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</si>
  <si>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</si>
  <si>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</si>
  <si>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</si>
  <si>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</si>
  <si>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</si>
  <si>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</si>
  <si>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</si>
  <si>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</si>
  <si>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</si>
  <si>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</si>
  <si>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</si>
  <si>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</si>
  <si>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</si>
  <si>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</si>
  <si>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</si>
  <si>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</si>
  <si>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</si>
  <si>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</si>
  <si>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</si>
  <si>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</si>
  <si>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</si>
  <si>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</si>
  <si>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</si>
  <si>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</si>
  <si>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</si>
  <si>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</si>
  <si>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</si>
  <si>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</si>
  <si>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</si>
  <si>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</si>
  <si>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</si>
  <si>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</si>
  <si>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</si>
  <si>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</si>
  <si>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</si>
  <si>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</si>
  <si>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</si>
  <si>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</si>
  <si>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</si>
  <si>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</si>
  <si>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</si>
  <si>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</si>
  <si>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</si>
  <si>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</si>
  <si>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</si>
  <si>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</si>
  <si>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</si>
  <si>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</si>
  <si>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</si>
  <si>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</si>
  <si>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</si>
  <si>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</si>
  <si>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</si>
  <si>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</si>
  <si>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</si>
  <si>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</si>
  <si>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</si>
  <si>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</si>
  <si>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</si>
  <si>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</si>
  <si>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</si>
  <si>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</si>
  <si>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</si>
  <si>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</si>
  <si>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</si>
  <si>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</si>
  <si>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</si>
  <si>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</si>
  <si>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</si>
  <si>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</si>
  <si>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</si>
  <si>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</si>
  <si>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</si>
  <si>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</si>
  <si>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</si>
  <si>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</si>
  <si>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</si>
  <si>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</si>
  <si>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</si>
  <si>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</si>
  <si>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</si>
  <si>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</si>
  <si>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</si>
  <si>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</si>
  <si>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</si>
  <si>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</si>
  <si>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</si>
  <si>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</si>
  <si>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</si>
  <si>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</si>
  <si>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</si>
  <si>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</si>
  <si>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</si>
  <si>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</si>
  <si>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</si>
  <si>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</si>
  <si>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</si>
  <si>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</si>
  <si>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</si>
  <si>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</si>
  <si>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</si>
  <si>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</si>
  <si>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</si>
  <si>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</si>
  <si>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</si>
  <si>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</si>
  <si>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</si>
  <si>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</si>
  <si>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</si>
  <si>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</si>
  <si>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</si>
  <si>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</si>
  <si>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</si>
  <si>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</si>
  <si>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</si>
  <si>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</si>
  <si>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</si>
  <si>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</si>
  <si>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</si>
  <si>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</si>
  <si>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</si>
  <si>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</si>
  <si>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</si>
  <si>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</si>
  <si>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</si>
  <si>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</si>
  <si>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</si>
  <si>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</si>
  <si>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</si>
  <si>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</si>
  <si>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</si>
  <si>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</si>
  <si>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</si>
  <si>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</si>
  <si>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</si>
  <si>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</si>
  <si>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</si>
  <si>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</si>
  <si>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</si>
  <si>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</si>
  <si>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</si>
  <si>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</si>
  <si>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</si>
  <si>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</si>
  <si>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</si>
  <si>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</si>
  <si>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</si>
  <si>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</si>
  <si>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</si>
  <si>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</si>
  <si>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</si>
  <si>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</si>
  <si>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</si>
  <si>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</si>
  <si>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</si>
  <si>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</si>
  <si>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</si>
  <si>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</si>
  <si>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</si>
  <si>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</si>
  <si>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</si>
  <si>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</si>
  <si>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</si>
  <si>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</si>
  <si>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</si>
  <si>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</si>
  <si>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</si>
  <si>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</si>
  <si>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</si>
  <si>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</si>
  <si>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</si>
  <si>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</si>
  <si>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</si>
  <si>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</si>
  <si>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</si>
  <si>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</si>
  <si>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</si>
  <si>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</si>
  <si>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</si>
  <si>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</si>
  <si>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</si>
  <si>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</si>
  <si>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</si>
  <si>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</si>
  <si>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</si>
  <si>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</si>
  <si>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</si>
  <si>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</si>
  <si>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</si>
  <si>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</si>
  <si>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</si>
  <si>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</si>
  <si>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</si>
  <si>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</si>
  <si>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</si>
  <si>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</si>
  <si>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</si>
  <si>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</si>
  <si>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</si>
  <si>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</si>
  <si>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</si>
  <si>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</si>
  <si>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</si>
  <si>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</si>
  <si>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</si>
  <si>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</si>
  <si>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</si>
  <si>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</si>
  <si>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</si>
  <si>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</si>
  <si>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</si>
  <si>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</si>
  <si>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</si>
  <si>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</si>
  <si>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</si>
  <si>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</si>
  <si>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</si>
  <si>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</si>
  <si>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</si>
  <si>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</si>
  <si>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</si>
  <si>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</si>
  <si>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</si>
  <si>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</si>
  <si>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</si>
  <si>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</si>
  <si>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</si>
  <si>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</si>
  <si>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</si>
  <si>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</si>
  <si>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</si>
  <si>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</si>
  <si>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</si>
  <si>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</si>
  <si>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</si>
  <si>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</si>
  <si>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</si>
  <si>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</si>
  <si>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</si>
  <si>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</si>
  <si>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</si>
  <si>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</si>
  <si>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</si>
  <si>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</si>
  <si>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</si>
  <si>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</si>
  <si>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</si>
  <si>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</si>
  <si>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</si>
  <si>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</si>
  <si>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</si>
  <si>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</si>
  <si>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</si>
  <si>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</si>
  <si>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</si>
  <si>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</si>
  <si>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</si>
  <si>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</si>
  <si>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</si>
  <si>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</si>
  <si>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</si>
  <si>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</si>
  <si>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</si>
  <si>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</si>
  <si>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</si>
  <si>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</si>
  <si>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</si>
  <si>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</si>
  <si>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</si>
  <si>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</si>
  <si>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</si>
  <si>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</si>
  <si>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</si>
  <si>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</si>
  <si>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</si>
  <si>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</si>
  <si>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</si>
  <si>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</si>
  <si>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</si>
  <si>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</si>
  <si>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</si>
  <si>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</si>
  <si>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</si>
  <si>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</si>
  <si>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</si>
  <si>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</si>
  <si>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</si>
  <si>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</si>
  <si>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</si>
  <si>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</si>
  <si>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</si>
  <si>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</si>
  <si>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</si>
  <si>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</si>
  <si>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</si>
  <si>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</si>
  <si>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</si>
  <si>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</si>
  <si>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</si>
  <si>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</si>
  <si>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</si>
  <si>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</si>
  <si>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</si>
  <si>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</si>
  <si>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</si>
  <si>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</si>
  <si>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</si>
  <si>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</si>
  <si>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</si>
  <si>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</si>
  <si>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</si>
  <si>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</si>
  <si>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</si>
  <si>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</si>
  <si>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</si>
  <si>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</si>
  <si>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</si>
  <si>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</si>
  <si>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</si>
  <si>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</si>
  <si>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</si>
  <si>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</si>
  <si>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</si>
  <si>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</si>
  <si>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</si>
  <si>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</si>
  <si>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</si>
  <si>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</si>
  <si>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</si>
  <si>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</si>
  <si>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</si>
  <si>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</si>
  <si>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</si>
  <si>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</si>
  <si>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</si>
  <si>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</si>
  <si>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</si>
  <si>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</si>
  <si>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</si>
  <si>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</si>
  <si>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</si>
  <si>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</si>
  <si>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</si>
  <si>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</si>
  <si>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</si>
  <si>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</si>
  <si>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</si>
  <si>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</si>
  <si>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</si>
  <si>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</si>
  <si>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</si>
  <si>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</si>
  <si>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</si>
  <si>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</si>
  <si>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</si>
  <si>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</si>
  <si>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</si>
  <si>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</si>
  <si>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</si>
  <si>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</si>
  <si>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</si>
  <si>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</si>
  <si>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</si>
  <si>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</si>
  <si>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</si>
  <si>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</si>
  <si>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</si>
  <si>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</si>
  <si>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</si>
  <si>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</si>
  <si>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</si>
  <si>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</si>
  <si>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</si>
  <si>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</si>
  <si>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</si>
  <si>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</si>
  <si>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</si>
  <si>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</si>
  <si>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</si>
  <si>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</si>
  <si>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</si>
  <si>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</si>
  <si>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</si>
  <si>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</si>
  <si>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</si>
  <si>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</si>
  <si>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</si>
  <si>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</si>
  <si>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</si>
  <si>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</si>
  <si>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</si>
  <si>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</si>
  <si>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</si>
  <si>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</si>
  <si>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</si>
  <si>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</si>
  <si>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</si>
  <si>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</si>
  <si>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</si>
  <si>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</si>
  <si>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</si>
  <si>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</si>
  <si>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</si>
  <si>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</si>
  <si>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</si>
  <si>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</si>
  <si>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</si>
  <si>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</si>
  <si>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</si>
  <si>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</si>
  <si>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</si>
  <si>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</si>
  <si>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</si>
  <si>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</si>
  <si>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</si>
  <si>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</si>
  <si>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</si>
  <si>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</si>
  <si>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</si>
  <si>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</si>
  <si>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</si>
  <si>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</si>
  <si>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</si>
  <si>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</si>
  <si>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</si>
  <si>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</si>
  <si>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</si>
  <si>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</si>
  <si>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</si>
  <si>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</si>
  <si>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</si>
  <si>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</si>
  <si>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</si>
  <si>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</si>
  <si>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</si>
  <si>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</si>
  <si>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</si>
  <si>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</si>
  <si>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</si>
  <si>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</si>
  <si>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</si>
  <si>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</si>
  <si>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</si>
  <si>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</si>
  <si>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</si>
  <si>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</si>
  <si>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</si>
  <si>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</si>
  <si>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</si>
  <si>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</si>
  <si>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</si>
  <si>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</si>
  <si>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</si>
  <si>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</si>
  <si>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</si>
  <si>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</si>
  <si>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</si>
  <si>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</si>
  <si>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</si>
  <si>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</si>
  <si>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</si>
  <si>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</si>
  <si>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</si>
  <si>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</si>
  <si>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</si>
  <si>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</si>
  <si>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</si>
  <si>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</si>
  <si>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</si>
  <si>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</si>
  <si>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</si>
  <si>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</si>
  <si>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</si>
  <si>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</si>
  <si>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</si>
  <si>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</si>
  <si>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</si>
  <si>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</si>
  <si>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</si>
  <si>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</si>
  <si>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</si>
  <si>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</si>
  <si>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</si>
  <si>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</si>
  <si>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</si>
  <si>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</si>
  <si>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</si>
  <si>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</si>
  <si>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</si>
  <si>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</si>
  <si>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</si>
  <si>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</si>
  <si>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</si>
  <si>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</si>
  <si>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</si>
  <si>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</si>
  <si>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</si>
  <si>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</si>
  <si>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</si>
  <si>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</si>
  <si>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</si>
  <si>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</si>
  <si>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</si>
  <si>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</si>
  <si>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</si>
  <si>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</si>
  <si>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</si>
  <si>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</si>
  <si>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</si>
  <si>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</si>
  <si>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</si>
  <si>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</si>
  <si>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</si>
  <si>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</si>
  <si>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</si>
  <si>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</si>
  <si>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</si>
  <si>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</si>
  <si>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</si>
  <si>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</si>
  <si>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</si>
  <si>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</si>
  <si>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</si>
  <si>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</si>
  <si>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</si>
  <si>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</si>
  <si>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</si>
  <si>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</si>
  <si>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</si>
  <si>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</si>
  <si>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</si>
  <si>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</si>
  <si>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</si>
  <si>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</si>
  <si>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</si>
  <si>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</si>
  <si>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</si>
  <si>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</si>
  <si>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</si>
  <si>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</si>
  <si>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</si>
  <si>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</si>
  <si>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</si>
  <si>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</si>
  <si>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</si>
  <si>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</si>
  <si>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</si>
  <si>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</si>
  <si>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</si>
  <si>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</si>
  <si>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</si>
  <si>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</si>
  <si>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</si>
  <si>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</si>
  <si>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</si>
  <si>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</si>
  <si>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</si>
  <si>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</si>
  <si>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</si>
  <si>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</si>
  <si>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</si>
  <si>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</si>
  <si>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</si>
  <si>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</si>
  <si>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</si>
  <si>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</si>
  <si>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</si>
  <si>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</si>
  <si>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</si>
  <si>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</si>
  <si>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</si>
  <si>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</si>
  <si>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</si>
  <si>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</si>
  <si>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</si>
  <si>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</si>
  <si>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</si>
  <si>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</si>
  <si>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</si>
  <si>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</si>
  <si>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</si>
  <si>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</si>
  <si>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</si>
  <si>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</si>
  <si>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</si>
  <si>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</si>
  <si>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</si>
  <si>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</si>
  <si>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</si>
  <si>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</si>
  <si>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</si>
  <si>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</si>
  <si>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</si>
  <si>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</si>
  <si>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</si>
  <si>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</si>
  <si>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</si>
  <si>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</si>
  <si>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</si>
  <si>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</si>
  <si>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</si>
  <si>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</si>
  <si>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</si>
  <si>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</si>
  <si>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</si>
  <si>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</si>
  <si>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</si>
  <si>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</si>
  <si>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</si>
  <si>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</si>
  <si>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</si>
  <si>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</si>
  <si>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</si>
  <si>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</si>
  <si>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</si>
  <si>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</si>
  <si>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</si>
  <si>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</si>
  <si>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</si>
  <si>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</si>
  <si>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</si>
  <si>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</si>
  <si>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</si>
  <si>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</si>
  <si>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</si>
  <si>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</si>
  <si>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</si>
  <si>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</si>
  <si>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</si>
  <si>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</si>
  <si>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</si>
  <si>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</si>
  <si>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</si>
  <si>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</si>
  <si>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</si>
  <si>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</si>
  <si>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</si>
  <si>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</si>
  <si>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</si>
  <si>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</si>
  <si>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</si>
  <si>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</si>
  <si>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</si>
  <si>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</si>
  <si>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</si>
  <si>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</si>
  <si>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</si>
  <si>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</si>
  <si>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</si>
  <si>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</si>
  <si>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</si>
  <si>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</si>
  <si>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</si>
  <si>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</si>
  <si>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</si>
  <si>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</si>
  <si>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</si>
  <si>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</si>
  <si>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</si>
  <si>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</si>
  <si>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</si>
  <si>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</si>
  <si>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</si>
  <si>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</si>
  <si>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</si>
  <si>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</si>
  <si>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</si>
  <si>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</si>
  <si>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</si>
  <si>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</si>
  <si>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</si>
  <si>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</si>
  <si>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</si>
  <si>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</si>
  <si>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</si>
  <si>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</si>
  <si>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</si>
  <si>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</si>
  <si>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</si>
  <si>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</si>
  <si>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</si>
  <si>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</si>
  <si>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</si>
  <si>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</si>
  <si>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</si>
  <si>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</si>
  <si>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</si>
  <si>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</si>
  <si>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</si>
  <si>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</si>
  <si>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</si>
  <si>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</si>
  <si>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</si>
  <si>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</si>
  <si>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</si>
  <si>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</si>
  <si>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</si>
  <si>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</si>
  <si>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</si>
  <si>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</si>
  <si>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</si>
  <si>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</si>
  <si>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</si>
  <si>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</si>
  <si>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</si>
  <si>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</si>
  <si>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</si>
  <si>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</si>
  <si>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</si>
  <si>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</si>
  <si>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</si>
  <si>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</si>
  <si>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</si>
  <si>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</si>
  <si>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</si>
  <si>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</si>
  <si>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</si>
  <si>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</si>
  <si>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</si>
  <si>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</si>
  <si>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</si>
  <si>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</si>
  <si>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</si>
  <si>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</si>
  <si>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</si>
  <si>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</si>
  <si>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</si>
  <si>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</si>
  <si>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</si>
  <si>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</si>
  <si>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</si>
  <si>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</si>
  <si>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</si>
  <si>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</si>
  <si>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</si>
  <si>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</si>
  <si>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</si>
  <si>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</si>
  <si>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</si>
  <si>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</si>
  <si>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</si>
  <si>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</si>
  <si>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</si>
  <si>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</si>
  <si>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</si>
  <si>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</si>
  <si>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</si>
  <si>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</si>
  <si>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</si>
  <si>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</si>
  <si>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</si>
  <si>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</si>
  <si>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</si>
  <si>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</si>
  <si>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</si>
  <si>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</si>
  <si>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</si>
  <si>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</si>
  <si>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</si>
  <si>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</si>
  <si>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</si>
  <si>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</si>
  <si>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</si>
  <si>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</si>
  <si>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</si>
  <si>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</si>
  <si>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</si>
  <si>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</si>
  <si>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</si>
  <si>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</si>
  <si>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</si>
  <si>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</si>
  <si>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</si>
  <si>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</si>
  <si>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</si>
  <si>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</si>
  <si>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</si>
  <si>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</si>
  <si>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</si>
  <si>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</si>
  <si>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</si>
  <si>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</si>
  <si>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</si>
  <si>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</si>
  <si>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</si>
  <si>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</si>
  <si>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</si>
  <si>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</si>
  <si>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</si>
  <si>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</si>
  <si>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</si>
  <si>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</si>
  <si>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</si>
  <si>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</si>
  <si>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</si>
  <si>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</si>
  <si>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</si>
  <si>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</si>
  <si>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</si>
  <si>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</si>
  <si>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</si>
  <si>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</si>
  <si>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</si>
  <si>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</si>
  <si>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</si>
  <si>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</si>
  <si>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</si>
  <si>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</si>
  <si>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</si>
  <si>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</si>
  <si>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</si>
  <si>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</si>
  <si>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</si>
  <si>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</si>
  <si>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</si>
  <si>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</si>
  <si>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</si>
  <si>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</si>
  <si>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</si>
  <si>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</si>
  <si>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</si>
  <si>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</si>
  <si>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</si>
  <si>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</si>
  <si>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</si>
  <si>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</si>
  <si>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</si>
  <si>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</si>
  <si>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</si>
  <si>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</si>
  <si>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</si>
  <si>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</si>
  <si>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</si>
  <si>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</si>
  <si>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</si>
  <si>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</si>
  <si>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</si>
  <si>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</si>
  <si>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</si>
  <si>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</si>
  <si>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</si>
  <si>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</si>
  <si>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</si>
  <si>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</si>
  <si>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</si>
  <si>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</si>
  <si>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</si>
  <si>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</si>
  <si>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</si>
  <si>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</si>
  <si>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</si>
  <si>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</si>
  <si>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</si>
  <si>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</si>
  <si>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</si>
  <si>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</si>
  <si>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</si>
  <si>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</si>
  <si>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</si>
  <si>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</si>
  <si>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</si>
  <si>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</si>
  <si>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</si>
  <si>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</si>
  <si>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</si>
  <si>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</si>
  <si>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</si>
  <si>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</si>
  <si>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</si>
  <si>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</si>
  <si>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</si>
  <si>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</si>
  <si>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</si>
  <si>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</si>
  <si>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</si>
  <si>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</si>
  <si>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</si>
  <si>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</si>
  <si>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</si>
  <si>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</si>
  <si>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</si>
  <si>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</si>
  <si>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</si>
  <si>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</si>
  <si>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</si>
  <si>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</si>
  <si>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</si>
  <si>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</si>
  <si>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</si>
  <si>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</si>
  <si>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</si>
  <si>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</si>
  <si>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</si>
  <si>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</si>
  <si>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</si>
  <si>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</si>
  <si>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</si>
  <si>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</si>
  <si>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</si>
  <si>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</si>
  <si>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</si>
  <si>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</si>
  <si>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</si>
  <si>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</si>
  <si>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</si>
  <si>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</si>
  <si>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</si>
  <si>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</si>
  <si>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</si>
  <si>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</si>
  <si>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</si>
  <si>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</si>
  <si>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</si>
  <si>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</si>
  <si>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</si>
  <si>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</si>
  <si>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</si>
  <si>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</si>
  <si>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</si>
  <si>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</si>
  <si>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</si>
  <si>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</si>
  <si>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</si>
  <si>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</si>
  <si>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</si>
  <si>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</si>
  <si>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</si>
  <si>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</si>
  <si>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</si>
  <si>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</si>
  <si>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</si>
  <si>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</si>
  <si>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</si>
  <si>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</si>
  <si>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</si>
  <si>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</si>
  <si>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</si>
  <si>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</si>
  <si>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</si>
  <si>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</si>
  <si>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</si>
  <si>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</si>
  <si>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</si>
  <si>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</si>
  <si>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</si>
  <si>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</si>
  <si>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</si>
  <si>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</si>
  <si>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</si>
  <si>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</si>
  <si>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</si>
  <si>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</si>
  <si>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</si>
  <si>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</si>
  <si>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</si>
  <si>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</si>
  <si>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</si>
  <si>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</si>
  <si>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</si>
  <si>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</si>
  <si>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</si>
  <si>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</si>
  <si>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</si>
  <si>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</si>
  <si>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</si>
  <si>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</si>
  <si>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</si>
  <si>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</si>
  <si>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</si>
  <si>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</si>
  <si>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</si>
  <si>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</si>
  <si>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</si>
  <si>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</si>
  <si>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</si>
  <si>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</si>
  <si>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</si>
  <si>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</si>
  <si>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</si>
  <si>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</si>
  <si>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</si>
  <si>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</si>
  <si>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</si>
  <si>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</si>
  <si>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</si>
  <si>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</si>
  <si>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</si>
  <si>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</si>
  <si>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</si>
  <si>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</si>
  <si>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</si>
  <si>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</si>
  <si>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</si>
  <si>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</si>
  <si>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</si>
  <si>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</si>
  <si>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</si>
  <si>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</si>
  <si>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</si>
  <si>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</si>
  <si>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</si>
  <si>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</si>
  <si>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</si>
  <si>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</si>
  <si>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</si>
  <si>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</si>
  <si>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</si>
  <si>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</si>
  <si>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</si>
  <si>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</si>
  <si>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</si>
  <si>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</si>
  <si>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</si>
  <si>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</si>
  <si>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</si>
  <si>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</si>
  <si>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</si>
  <si>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</si>
  <si>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</si>
  <si>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</si>
  <si>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</si>
  <si>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</si>
  <si>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</si>
  <si>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</si>
  <si>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</si>
  <si>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</si>
  <si>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</si>
  <si>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</si>
  <si>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</si>
  <si>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</si>
  <si>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</si>
  <si>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</si>
  <si>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</si>
  <si>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</si>
  <si>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</si>
  <si>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</si>
  <si>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</si>
  <si>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</si>
  <si>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</si>
  <si>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</si>
  <si>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</si>
  <si>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</si>
  <si>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</si>
  <si>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</si>
  <si>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</si>
  <si>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</si>
  <si>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</si>
  <si>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</si>
  <si>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</si>
  <si>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</si>
  <si>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</si>
  <si>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</si>
  <si>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</si>
  <si>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</si>
  <si>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</si>
  <si>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</si>
  <si>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</si>
  <si>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</si>
  <si>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</si>
  <si>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</si>
  <si>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</si>
  <si>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</si>
  <si>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</si>
  <si>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</si>
  <si>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</si>
  <si>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</si>
  <si>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</si>
  <si>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</si>
  <si>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</si>
  <si>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</si>
  <si>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</si>
  <si>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</si>
  <si>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</si>
  <si>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</si>
  <si>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</si>
  <si>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</si>
  <si>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</si>
  <si>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</si>
  <si>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</si>
  <si>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</si>
  <si>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</si>
  <si>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</si>
  <si>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</si>
  <si>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</si>
  <si>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</si>
  <si>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</si>
  <si>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</si>
  <si>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</si>
  <si>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</si>
  <si>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</si>
  <si>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</si>
  <si>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</si>
  <si>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</si>
  <si>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</si>
  <si>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</si>
  <si>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</si>
  <si>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</si>
  <si>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</si>
  <si>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</si>
  <si>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</si>
  <si>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</si>
  <si>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</si>
  <si>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</si>
  <si>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</si>
  <si>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</si>
  <si>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</si>
  <si>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</si>
  <si>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</si>
  <si>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</si>
  <si>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</si>
  <si>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</si>
  <si>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</si>
  <si>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</si>
  <si>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</si>
  <si>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</si>
  <si>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</si>
  <si>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</si>
  <si>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</si>
  <si>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</si>
  <si>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</si>
  <si>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</si>
  <si>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</si>
  <si>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</si>
  <si>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</si>
  <si>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</si>
  <si>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</si>
  <si>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</si>
  <si>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</si>
  <si>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</si>
  <si>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</si>
  <si>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</si>
  <si>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</si>
  <si>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</si>
  <si>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</si>
  <si>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</si>
  <si>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</si>
  <si>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</si>
  <si>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</si>
  <si>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</si>
  <si>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</si>
  <si>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</si>
  <si>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</si>
  <si>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</si>
  <si>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</si>
  <si>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</si>
  <si>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</si>
  <si>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</si>
  <si>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</si>
  <si>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</si>
  <si>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</si>
  <si>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</si>
  <si>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</si>
  <si>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</si>
  <si>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</si>
  <si>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</si>
  <si>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</si>
  <si>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</si>
  <si>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</si>
  <si>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</si>
  <si>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</si>
  <si>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</si>
  <si>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</si>
  <si>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</si>
  <si>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</si>
  <si>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</si>
  <si>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</si>
  <si>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</si>
  <si>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</si>
  <si>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</si>
  <si>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</si>
  <si>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</si>
  <si>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</si>
  <si>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</si>
  <si>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</si>
  <si>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</si>
  <si>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</si>
  <si>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</si>
  <si>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</si>
  <si>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</si>
  <si>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</si>
  <si>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</si>
  <si>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</si>
  <si>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</si>
  <si>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</si>
  <si>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</si>
  <si>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</si>
  <si>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</si>
  <si>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</si>
  <si>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</si>
  <si>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</si>
  <si>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</si>
  <si>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</si>
  <si>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</si>
  <si>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</si>
  <si>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</si>
  <si>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</si>
  <si>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</si>
  <si>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</si>
  <si>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</si>
  <si>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</si>
  <si>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</si>
  <si>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</si>
  <si>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</si>
  <si>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</si>
  <si>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</si>
  <si>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</si>
  <si>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</si>
  <si>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</si>
  <si>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</si>
  <si>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</si>
  <si>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</si>
  <si>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</si>
  <si>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</si>
  <si>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</si>
  <si>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</si>
  <si>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</si>
  <si>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</si>
  <si>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</si>
  <si>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</si>
  <si>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</si>
  <si>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</si>
  <si>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</si>
  <si>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</si>
  <si>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</si>
  <si>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</si>
  <si>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</si>
  <si>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</si>
  <si>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</si>
  <si>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</si>
  <si>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</si>
  <si>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</si>
  <si>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</si>
  <si>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</si>
  <si>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</si>
  <si>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</si>
  <si>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</si>
  <si>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</si>
  <si>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</si>
  <si>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</si>
  <si>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</si>
  <si>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</si>
  <si>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</si>
  <si>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</si>
  <si>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</si>
  <si>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</si>
  <si>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</si>
  <si>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</si>
  <si>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</si>
  <si>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</si>
  <si>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</si>
  <si>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</si>
  <si>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</si>
  <si>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</si>
  <si>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</si>
  <si>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</si>
  <si>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</si>
  <si>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</si>
  <si>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</si>
  <si>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</si>
  <si>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</si>
  <si>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</si>
  <si>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</si>
  <si>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</si>
  <si>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</si>
  <si>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</si>
  <si>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</si>
  <si>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</si>
  <si>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</si>
  <si>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</si>
  <si>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</si>
  <si>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</si>
  <si>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</si>
  <si>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</si>
  <si>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</si>
  <si>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</si>
  <si>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</si>
  <si>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</si>
  <si>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</si>
  <si>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</si>
  <si>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</si>
  <si>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</si>
  <si>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</si>
  <si>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</si>
  <si>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</si>
  <si>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</si>
  <si>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</si>
  <si>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</si>
  <si>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</si>
  <si>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</si>
  <si>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</si>
  <si>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</si>
  <si>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</si>
  <si>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</si>
  <si>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</si>
  <si>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</si>
  <si>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</si>
  <si>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</si>
  <si>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</si>
  <si>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</si>
  <si>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</si>
  <si>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</si>
  <si>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</si>
  <si>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</si>
  <si>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</si>
  <si>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</si>
  <si>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</si>
  <si>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</si>
  <si>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</si>
  <si>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</si>
  <si>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</si>
  <si>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</si>
  <si>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</si>
  <si>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</si>
  <si>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</si>
  <si>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</si>
  <si>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</si>
  <si>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</si>
  <si>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</si>
  <si>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</si>
  <si>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</si>
  <si>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</si>
  <si>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</si>
  <si>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</si>
  <si>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</si>
  <si>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</si>
  <si>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</si>
  <si>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</si>
  <si>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</si>
  <si>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</si>
  <si>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</si>
  <si>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</si>
  <si>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</si>
  <si>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</si>
  <si>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</si>
  <si>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</si>
  <si>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</si>
  <si>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</si>
  <si>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</si>
  <si>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</si>
  <si>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</si>
  <si>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</si>
  <si>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</si>
  <si>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</si>
  <si>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</si>
  <si>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</si>
  <si>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</si>
  <si>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</si>
  <si>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</si>
  <si>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</si>
  <si>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</si>
  <si>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</si>
  <si>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</si>
  <si>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</si>
  <si>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</si>
  <si>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</si>
  <si>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</si>
  <si>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</si>
  <si>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</si>
  <si>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</si>
  <si>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</si>
  <si>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</si>
  <si>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</si>
  <si>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</si>
  <si>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</si>
  <si>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</si>
  <si>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</si>
  <si>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</si>
  <si>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</si>
  <si>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</si>
  <si>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</si>
  <si>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</si>
  <si>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</si>
  <si>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</si>
  <si>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</si>
  <si>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</si>
  <si>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</si>
  <si>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</si>
  <si>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</si>
  <si>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</si>
  <si>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</si>
  <si>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</si>
  <si>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</si>
  <si>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</si>
  <si>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</si>
  <si>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</si>
  <si>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</si>
  <si>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</si>
  <si>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</si>
  <si>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</si>
  <si>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</si>
  <si>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</si>
  <si>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</si>
  <si>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</si>
  <si>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</si>
  <si>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</si>
  <si>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</si>
  <si>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</si>
  <si>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</si>
  <si>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</si>
  <si>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</si>
  <si>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</si>
  <si>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</si>
  <si>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</si>
  <si>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</si>
  <si>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</si>
  <si>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</si>
  <si>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</si>
  <si>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</si>
  <si>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</si>
  <si>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</si>
  <si>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</si>
  <si>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</si>
  <si>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</si>
  <si>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</si>
  <si>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</si>
  <si>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</si>
  <si>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</si>
  <si>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</si>
  <si>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</si>
  <si>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</si>
  <si>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</si>
  <si>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</si>
  <si>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</si>
  <si>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</si>
  <si>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</si>
  <si>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</si>
  <si>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</si>
  <si>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</si>
  <si>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</si>
  <si>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</si>
  <si>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</si>
  <si>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</si>
  <si>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</si>
  <si>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</si>
  <si>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</si>
  <si>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</si>
  <si>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</si>
  <si>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</si>
  <si>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</si>
  <si>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</si>
  <si>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</si>
  <si>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</si>
  <si>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</si>
  <si>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</si>
  <si>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</si>
  <si>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</si>
  <si>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</si>
  <si>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</si>
  <si>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</si>
  <si>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</si>
  <si>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</si>
  <si>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</si>
  <si>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</si>
  <si>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</si>
  <si>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</si>
  <si>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</si>
  <si>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</si>
  <si>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</si>
  <si>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</si>
  <si>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</si>
  <si>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</si>
  <si>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</si>
  <si>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</si>
  <si>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</si>
  <si>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</si>
  <si>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</si>
  <si>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</si>
  <si>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</si>
  <si>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</si>
  <si>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</si>
  <si>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</si>
  <si>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</si>
  <si>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</si>
  <si>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</si>
  <si>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</si>
  <si>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</si>
  <si>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</si>
  <si>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</si>
  <si>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</si>
  <si>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</si>
  <si>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</si>
  <si>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</si>
  <si>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</si>
  <si>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</si>
  <si>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</si>
  <si>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</si>
  <si>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</si>
  <si>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</si>
  <si>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</si>
  <si>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</si>
  <si>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</si>
  <si>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</si>
  <si>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</si>
  <si>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</si>
  <si>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</si>
  <si>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</si>
  <si>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</si>
  <si>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</si>
  <si>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</si>
  <si>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</si>
  <si>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</si>
  <si>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</si>
  <si>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</si>
  <si>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</si>
  <si>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</si>
  <si>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</si>
  <si>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</si>
  <si>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</si>
  <si>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</si>
  <si>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</si>
  <si>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</si>
  <si>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</si>
  <si>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</si>
  <si>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</si>
  <si>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</si>
  <si>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</si>
  <si>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</si>
  <si>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</si>
  <si>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</si>
  <si>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</si>
  <si>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</si>
  <si>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</si>
  <si>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</si>
  <si>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</si>
  <si>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</si>
  <si>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</si>
  <si>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</si>
  <si>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</si>
  <si>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</si>
  <si>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</si>
  <si>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</si>
  <si>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</si>
  <si>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</si>
  <si>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</si>
  <si>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</si>
  <si>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</si>
  <si>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</si>
  <si>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</si>
  <si>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</si>
  <si>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</si>
  <si>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</si>
  <si>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</si>
  <si>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</si>
  <si>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</si>
  <si>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</si>
  <si>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</si>
  <si>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</si>
  <si>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</si>
  <si>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</si>
  <si>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</si>
  <si>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</si>
  <si>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</si>
  <si>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</si>
  <si>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</si>
  <si>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</si>
  <si>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</si>
  <si>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</si>
  <si>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</si>
  <si>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</si>
  <si>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</si>
  <si>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</si>
  <si>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</si>
  <si>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</si>
  <si>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</si>
  <si>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</si>
  <si>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</si>
  <si>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</si>
  <si>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</si>
  <si>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</si>
  <si>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</si>
  <si>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</si>
  <si>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</si>
  <si>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</si>
  <si>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</si>
  <si>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</si>
  <si>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</si>
  <si>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</si>
  <si>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</si>
  <si>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</si>
  <si>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</si>
  <si>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</si>
  <si>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</si>
  <si>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</si>
  <si>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</si>
  <si>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</si>
  <si>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</si>
  <si>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</si>
  <si>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</si>
  <si>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</si>
  <si>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</si>
  <si>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</si>
  <si>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</si>
  <si>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</si>
  <si>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</si>
  <si>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</si>
  <si>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</si>
  <si>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</si>
  <si>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</si>
  <si>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</si>
  <si>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</si>
  <si>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</si>
  <si>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</si>
  <si>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</si>
  <si>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</si>
  <si>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</si>
  <si>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</si>
  <si>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</si>
  <si>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</si>
  <si>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</si>
  <si>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</si>
  <si>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</si>
  <si>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</si>
  <si>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</si>
  <si>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</si>
  <si>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</si>
  <si>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</si>
  <si>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</si>
  <si>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</si>
  <si>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</si>
  <si>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</si>
  <si>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</si>
  <si>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</si>
  <si>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</si>
  <si>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</si>
  <si>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</si>
  <si>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</si>
  <si>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</si>
  <si>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</si>
  <si>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</si>
  <si>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</si>
  <si>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</si>
  <si>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</si>
  <si>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</si>
  <si>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</si>
  <si>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</si>
  <si>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</si>
  <si>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</si>
  <si>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</si>
  <si>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</si>
  <si>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</si>
  <si>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</si>
  <si>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</si>
  <si>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</si>
  <si>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</si>
  <si>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</si>
  <si>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</si>
  <si>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</si>
  <si>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</si>
  <si>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</si>
  <si>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</si>
  <si>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</si>
  <si>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</si>
  <si>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</si>
  <si>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</si>
  <si>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</si>
  <si>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</si>
  <si>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</si>
  <si>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</si>
  <si>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</si>
  <si>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</si>
  <si>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</si>
  <si>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</si>
  <si>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</si>
  <si>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</si>
  <si>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</si>
  <si>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</si>
  <si>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</si>
  <si>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</si>
  <si>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</si>
  <si>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</si>
  <si>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</si>
  <si>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</si>
  <si>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</si>
  <si>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</si>
  <si>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</si>
  <si>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</si>
  <si>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</si>
  <si>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</si>
  <si>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</si>
  <si>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</si>
  <si>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</si>
  <si>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</si>
  <si>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</si>
  <si>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</si>
  <si>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</si>
  <si>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</si>
  <si>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</si>
  <si>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</si>
  <si>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</si>
  <si>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</si>
  <si>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</si>
  <si>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</si>
  <si>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</si>
  <si>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</si>
  <si>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</si>
  <si>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</si>
  <si>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</si>
  <si>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</si>
  <si>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</si>
  <si>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</si>
  <si>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</si>
  <si>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</si>
  <si>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</si>
  <si>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</si>
  <si>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</si>
  <si>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</si>
  <si>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</si>
  <si>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</si>
  <si>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</si>
  <si>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</si>
  <si>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</si>
  <si>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</si>
  <si>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</si>
  <si>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</si>
  <si>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</si>
  <si>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</si>
  <si>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</si>
  <si>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</si>
  <si>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</si>
  <si>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</si>
  <si>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</si>
  <si>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</si>
  <si>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</si>
  <si>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</si>
  <si>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</si>
  <si>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</si>
  <si>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</si>
  <si>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</si>
  <si>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</si>
  <si>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</si>
  <si>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</si>
  <si>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</si>
  <si>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</si>
  <si>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</si>
  <si>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</si>
  <si>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</si>
  <si>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</si>
  <si>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</si>
  <si>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</si>
  <si>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</si>
  <si>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</si>
  <si>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</si>
  <si>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</si>
  <si>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</si>
  <si>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</si>
  <si>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</si>
  <si>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</si>
  <si>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</si>
  <si>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</si>
  <si>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</si>
  <si>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</si>
  <si>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</si>
  <si>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</si>
  <si>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</si>
  <si>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</si>
  <si>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</si>
  <si>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</si>
  <si>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</si>
  <si>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</si>
  <si>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</si>
  <si>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</si>
  <si>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</si>
  <si>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</si>
  <si>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</si>
  <si>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</si>
  <si>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</si>
  <si>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</si>
  <si>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</si>
  <si>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</si>
  <si>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</si>
  <si>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</si>
  <si>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</si>
  <si>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</si>
  <si>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</si>
  <si>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</si>
  <si>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</si>
  <si>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</si>
  <si>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</si>
  <si>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</si>
  <si>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</si>
  <si>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</si>
  <si>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</si>
  <si>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</si>
  <si>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</si>
  <si>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</si>
  <si>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</si>
  <si>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</si>
  <si>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</si>
  <si>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</si>
  <si>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</si>
  <si>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</si>
  <si>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</si>
  <si>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</si>
  <si>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</si>
  <si>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</si>
  <si>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</si>
  <si>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</si>
  <si>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</si>
  <si>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</si>
  <si>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</si>
  <si>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</si>
  <si>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</si>
  <si>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</si>
  <si>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</si>
  <si>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</si>
  <si>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</si>
  <si>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</si>
  <si>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</si>
  <si>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</si>
  <si>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</si>
  <si>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</si>
  <si>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</si>
  <si>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</si>
  <si>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</si>
  <si>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</si>
  <si>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</si>
  <si>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</si>
  <si>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</si>
  <si>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</si>
  <si>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</si>
  <si>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</si>
  <si>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</si>
  <si>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</si>
  <si>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</si>
  <si>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</si>
  <si>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</si>
  <si>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</si>
  <si>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</si>
  <si>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</si>
  <si>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</si>
  <si>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</si>
  <si>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</si>
  <si>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</si>
  <si>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</si>
  <si>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</si>
  <si>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</si>
  <si>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</si>
  <si>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</si>
  <si>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</si>
  <si>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</si>
  <si>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</si>
  <si>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</si>
  <si>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</si>
  <si>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</si>
  <si>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</si>
  <si>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</si>
  <si>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</si>
  <si>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</si>
  <si>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</si>
  <si>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</si>
  <si>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</si>
  <si>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</si>
  <si>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</si>
  <si>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</si>
  <si>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</si>
  <si>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</si>
  <si>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</si>
  <si>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</si>
  <si>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</si>
  <si>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</si>
  <si>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</si>
  <si>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</si>
  <si>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</si>
  <si>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</si>
  <si>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</si>
  <si>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</si>
  <si>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</si>
  <si>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</si>
  <si>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</si>
  <si>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</si>
  <si>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</si>
  <si>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</si>
  <si>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</si>
  <si>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</si>
  <si>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</si>
  <si>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</si>
  <si>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</si>
  <si>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</si>
  <si>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</si>
  <si>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</si>
  <si>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</si>
  <si>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</si>
  <si>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</si>
  <si>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</si>
  <si>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</si>
  <si>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</si>
  <si>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</si>
  <si>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</si>
  <si>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</si>
  <si>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</si>
  <si>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</si>
  <si>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</si>
  <si>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</si>
  <si>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</si>
  <si>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</si>
  <si>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</si>
  <si>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</si>
  <si>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</si>
  <si>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</si>
  <si>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</si>
  <si>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</si>
  <si>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</si>
  <si>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</si>
  <si>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</si>
  <si>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</si>
  <si>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</si>
  <si>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</si>
  <si>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</si>
  <si>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</si>
  <si>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</si>
  <si>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</si>
  <si>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</si>
  <si>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</si>
  <si>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</si>
  <si>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</si>
  <si>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</si>
  <si>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</si>
  <si>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</si>
  <si>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</si>
  <si>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</si>
  <si>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</si>
  <si>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</si>
  <si>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</si>
  <si>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</si>
  <si>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</si>
  <si>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</si>
  <si>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</si>
  <si>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</si>
  <si>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</si>
  <si>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</si>
  <si>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</si>
  <si>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</si>
  <si>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</si>
  <si>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</si>
  <si>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</si>
  <si>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</si>
  <si>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</si>
  <si>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</si>
  <si>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</si>
  <si>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</si>
  <si>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</si>
  <si>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</si>
  <si>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</si>
  <si>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</si>
  <si>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</si>
  <si>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</si>
  <si>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</si>
  <si>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</si>
  <si>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</si>
  <si>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</si>
  <si>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</si>
  <si>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</si>
  <si>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</si>
  <si>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</si>
  <si>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</si>
  <si>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</si>
  <si>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</si>
  <si>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</si>
  <si>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</si>
  <si>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</si>
  <si>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</si>
  <si>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</si>
  <si>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</si>
  <si>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</si>
  <si>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</si>
  <si>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</si>
  <si>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</si>
  <si>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</si>
  <si>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</si>
  <si>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</si>
  <si>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</si>
  <si>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</si>
  <si>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</si>
  <si>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</si>
  <si>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</si>
  <si>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</si>
  <si>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</si>
  <si>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</si>
  <si>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</si>
  <si>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</si>
  <si>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</si>
  <si>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</si>
  <si>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</si>
  <si>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</si>
  <si>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</si>
  <si>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</si>
  <si>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</si>
  <si>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</si>
  <si>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</si>
  <si>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</si>
  <si>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</si>
  <si>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</si>
  <si>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</si>
  <si>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</si>
  <si>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</si>
  <si>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</si>
  <si>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</si>
  <si>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</si>
  <si>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</si>
  <si>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</si>
  <si>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</si>
  <si>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</si>
  <si>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</si>
  <si>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</si>
  <si>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</si>
  <si>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</si>
  <si>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</si>
  <si>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</si>
  <si>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</si>
  <si>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</si>
  <si>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</si>
  <si>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</si>
  <si>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</si>
  <si>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</si>
  <si>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</si>
  <si>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</si>
  <si>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</si>
  <si>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</si>
  <si>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</si>
  <si>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</si>
  <si>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</si>
  <si>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</si>
  <si>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</si>
  <si>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</si>
  <si>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</si>
  <si>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</si>
  <si>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</si>
  <si>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</si>
  <si>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</si>
  <si>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</si>
  <si>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</si>
  <si>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</si>
  <si>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</si>
  <si>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</si>
  <si>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</si>
  <si>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</si>
  <si>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</si>
  <si>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</si>
  <si>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</si>
  <si>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</si>
  <si>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</si>
  <si>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</si>
  <si>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</si>
  <si>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</si>
  <si>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</si>
  <si>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</si>
  <si>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</si>
  <si>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</si>
  <si>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</si>
  <si>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</si>
  <si>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</si>
  <si>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</si>
  <si>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</si>
  <si>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</si>
  <si>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</si>
  <si>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</si>
  <si>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</si>
  <si>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</si>
  <si>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</si>
  <si>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</si>
  <si>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</si>
  <si>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</si>
  <si>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</si>
  <si>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</si>
  <si>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</si>
  <si>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</si>
  <si>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</si>
  <si>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</si>
  <si>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</si>
  <si>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</si>
  <si>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</si>
  <si>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</si>
  <si>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</si>
  <si>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</si>
  <si>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</si>
  <si>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</si>
  <si>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</si>
  <si>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</si>
  <si>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</si>
  <si>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</si>
  <si>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</si>
  <si>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</si>
  <si>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</si>
  <si>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</si>
  <si>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</si>
  <si>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</si>
  <si>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</si>
  <si>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</si>
  <si>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</si>
  <si>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</si>
  <si>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</si>
  <si>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</si>
  <si>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</si>
  <si>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</si>
  <si>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</si>
  <si>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</si>
  <si>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</si>
  <si>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</si>
  <si>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</si>
  <si>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</si>
  <si>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</si>
  <si>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</si>
  <si>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</si>
  <si>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</si>
  <si>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</si>
  <si>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</si>
  <si>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</si>
  <si>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</si>
  <si>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</si>
  <si>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</si>
  <si>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</si>
  <si>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</si>
  <si>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</si>
  <si>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</si>
  <si>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</si>
  <si>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</si>
  <si>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</si>
  <si>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</si>
  <si>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</si>
  <si>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</si>
  <si>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</si>
  <si>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</si>
  <si>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</si>
  <si>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</si>
  <si>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</si>
  <si>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</si>
  <si>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</si>
  <si>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</si>
  <si>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</si>
  <si>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</si>
  <si>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</si>
  <si>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</si>
  <si>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</si>
  <si>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</si>
  <si>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</si>
  <si>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</si>
  <si>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</si>
  <si>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</si>
  <si>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</si>
  <si>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</si>
  <si>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</si>
  <si>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</si>
  <si>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</si>
  <si>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</si>
  <si>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</si>
  <si>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</si>
  <si>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</si>
  <si>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</si>
  <si>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</si>
  <si>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</si>
  <si>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</si>
  <si>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</si>
  <si>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</si>
  <si>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</si>
  <si>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</si>
  <si>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</si>
  <si>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</si>
  <si>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</si>
  <si>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</si>
  <si>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</si>
  <si>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</si>
  <si>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</si>
  <si>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</si>
  <si>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</si>
  <si>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</si>
  <si>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</si>
  <si>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</si>
  <si>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</si>
  <si>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</si>
  <si>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</si>
  <si>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</si>
  <si>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</si>
  <si>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</si>
  <si>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</si>
  <si>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</si>
  <si>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</si>
  <si>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</si>
  <si>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</si>
  <si>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</si>
  <si>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</si>
  <si>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</si>
  <si>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</si>
  <si>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</si>
  <si>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</si>
  <si>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</si>
  <si>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</si>
  <si>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</si>
  <si>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</si>
  <si>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</si>
  <si>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</si>
  <si>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</si>
  <si>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</si>
  <si>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</si>
  <si>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</si>
  <si>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</si>
  <si>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</si>
  <si>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</si>
  <si>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</si>
  <si>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</si>
  <si>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</si>
  <si>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</si>
  <si>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</si>
  <si>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</si>
  <si>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</si>
  <si>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</si>
  <si>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</si>
  <si>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</si>
  <si>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</si>
  <si>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</si>
  <si>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</si>
  <si>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</si>
  <si>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</si>
  <si>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</si>
  <si>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</si>
  <si>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</si>
  <si>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</si>
  <si>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</si>
  <si>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</si>
  <si>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</si>
  <si>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</si>
  <si>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</si>
  <si>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</si>
  <si>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</si>
  <si>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</si>
  <si>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</si>
  <si>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</si>
  <si>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</si>
  <si>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</si>
  <si>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</si>
  <si>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</si>
  <si>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</si>
  <si>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</si>
  <si>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</si>
  <si>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</si>
  <si>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</si>
  <si>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</si>
  <si>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</si>
  <si>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</si>
  <si>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</si>
  <si>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</si>
  <si>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</si>
  <si>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</si>
  <si>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</si>
  <si>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</si>
  <si>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</si>
  <si>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</si>
  <si>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</si>
  <si>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</si>
  <si>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</si>
  <si>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</si>
  <si>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</si>
  <si>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</si>
  <si>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</si>
  <si>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</si>
  <si>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</si>
  <si>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</si>
  <si>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</si>
  <si>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</si>
  <si>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</si>
  <si>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</si>
  <si>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</si>
  <si>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</si>
  <si>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</si>
  <si>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</si>
  <si>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</si>
  <si>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</si>
  <si>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</si>
  <si>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</si>
  <si>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</si>
  <si>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</si>
  <si>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</si>
  <si>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</si>
  <si>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</si>
  <si>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</si>
  <si>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</si>
  <si>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</si>
  <si>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</si>
  <si>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</si>
  <si>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</si>
  <si>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</si>
  <si>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</si>
  <si>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</si>
  <si>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</si>
  <si>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</si>
  <si>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</si>
  <si>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</si>
  <si>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</si>
  <si>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</si>
  <si>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</si>
  <si>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</si>
  <si>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</si>
  <si>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</si>
  <si>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</si>
  <si>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</si>
  <si>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</si>
  <si>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</si>
  <si>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</si>
  <si>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</si>
  <si>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</si>
  <si>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</si>
  <si>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</si>
  <si>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</si>
  <si>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</si>
  <si>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</si>
  <si>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</si>
  <si>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</si>
  <si>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</si>
  <si>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</si>
  <si>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</si>
  <si>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</si>
  <si>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</si>
  <si>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</si>
  <si>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</si>
  <si>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</si>
  <si>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</si>
  <si>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</si>
  <si>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</si>
  <si>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</si>
  <si>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</si>
  <si>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</si>
  <si>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</si>
  <si>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</si>
  <si>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</si>
  <si>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</si>
  <si>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</si>
  <si>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</si>
  <si>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</si>
  <si>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</si>
  <si>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</si>
  <si>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</si>
  <si>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</si>
  <si>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</si>
  <si>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</si>
  <si>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</si>
  <si>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</si>
  <si>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</si>
  <si>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</si>
  <si>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</si>
  <si>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</si>
  <si>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</si>
  <si>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</si>
  <si>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</si>
  <si>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</si>
  <si>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</si>
  <si>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</si>
  <si>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</si>
  <si>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</si>
  <si>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</si>
  <si>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</si>
  <si>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</si>
  <si>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</si>
  <si>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</si>
  <si>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</si>
  <si>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</si>
  <si>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</si>
  <si>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</si>
  <si>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</si>
  <si>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</si>
  <si>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</si>
  <si>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</si>
  <si>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</si>
  <si>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</si>
  <si>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</si>
  <si>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</si>
  <si>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</si>
  <si>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</si>
  <si>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</si>
  <si>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</si>
  <si>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</si>
  <si>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</si>
  <si>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</si>
  <si>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</si>
  <si>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</si>
  <si>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</si>
  <si>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</si>
  <si>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</si>
  <si>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</si>
  <si>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</si>
  <si>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</si>
  <si>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</si>
  <si>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</si>
  <si>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</si>
  <si>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</si>
  <si>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</si>
  <si>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</si>
  <si>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</si>
  <si>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</si>
  <si>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</si>
  <si>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</si>
  <si>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</si>
  <si>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</si>
  <si>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</si>
  <si>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</si>
  <si>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</si>
  <si>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</si>
  <si>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</si>
  <si>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</si>
  <si>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</si>
  <si>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</si>
  <si>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</si>
  <si>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</si>
  <si>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</si>
  <si>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</si>
  <si>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</si>
  <si>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</si>
  <si>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</si>
  <si>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</si>
  <si>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</si>
  <si>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</si>
  <si>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</si>
  <si>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</si>
  <si>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</si>
  <si>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</si>
  <si>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</si>
  <si>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</si>
  <si>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</si>
  <si>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</si>
  <si>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</si>
  <si>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</si>
  <si>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</si>
  <si>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</si>
  <si>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</si>
  <si>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</si>
  <si>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</si>
  <si>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</si>
  <si>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</si>
  <si>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</si>
  <si>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</si>
  <si>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</si>
  <si>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</si>
  <si>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</si>
  <si>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</si>
  <si>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</si>
  <si>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</si>
  <si>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</si>
  <si>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</si>
  <si>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</si>
  <si>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</si>
  <si>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</si>
  <si>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</si>
  <si>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</si>
  <si>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</si>
  <si>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</si>
  <si>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</si>
  <si>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</si>
  <si>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</si>
  <si>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</si>
  <si>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</si>
  <si>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</si>
  <si>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</si>
  <si>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</si>
  <si>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</si>
  <si>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</si>
  <si>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</si>
  <si>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</si>
  <si>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</si>
  <si>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</si>
  <si>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</si>
  <si>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</si>
  <si>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</si>
  <si>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</si>
  <si>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</si>
  <si>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</si>
  <si>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</si>
  <si>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</si>
  <si>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</si>
  <si>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</si>
  <si>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</si>
  <si>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</si>
  <si>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</si>
  <si>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</si>
  <si>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</si>
  <si>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</si>
  <si>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</si>
  <si>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</si>
  <si>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</si>
  <si>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</si>
  <si>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</si>
  <si>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</si>
  <si>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</si>
  <si>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</si>
  <si>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</si>
  <si>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</si>
  <si>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</si>
  <si>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</si>
  <si>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</si>
  <si>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</si>
  <si>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</si>
  <si>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</si>
  <si>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</si>
  <si>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</si>
  <si>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</si>
  <si>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</si>
  <si>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</si>
  <si>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</si>
  <si>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</si>
  <si>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</si>
  <si>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</si>
  <si>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</si>
  <si>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</si>
  <si>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</si>
  <si>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</si>
  <si>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</si>
  <si>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</si>
  <si>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</si>
  <si>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</si>
  <si>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</si>
  <si>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</si>
  <si>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</si>
  <si>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</si>
  <si>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</si>
  <si>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</si>
  <si>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</si>
  <si>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</si>
  <si>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</si>
  <si>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</si>
  <si>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</si>
  <si>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</si>
  <si>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</si>
  <si>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</si>
  <si>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</si>
  <si>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</si>
  <si>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</si>
  <si>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</si>
  <si>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</si>
  <si>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</si>
  <si>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</si>
  <si>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</si>
  <si>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</si>
  <si>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</si>
  <si>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</si>
  <si>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</si>
  <si>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</si>
  <si>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</si>
  <si>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</si>
  <si>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</si>
  <si>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</si>
  <si>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</si>
  <si>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</si>
  <si>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</si>
  <si>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</si>
  <si>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</si>
  <si>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</si>
  <si>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</si>
  <si>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</si>
  <si>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</si>
  <si>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</si>
  <si>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</si>
  <si>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</si>
  <si>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</si>
  <si>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</si>
  <si>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</si>
  <si>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</si>
  <si>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</si>
  <si>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</si>
  <si>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</si>
  <si>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</si>
  <si>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</si>
  <si>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</si>
  <si>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</si>
  <si>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</si>
  <si>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</si>
  <si>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</si>
  <si>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</si>
  <si>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</si>
  <si>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</si>
  <si>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</si>
  <si>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</si>
  <si>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</si>
  <si>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</si>
  <si>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</si>
  <si>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</si>
  <si>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</si>
  <si>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</si>
  <si>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</si>
  <si>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</si>
  <si>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</si>
  <si>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</si>
  <si>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</si>
  <si>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</si>
  <si>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</si>
  <si>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</si>
  <si>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</si>
  <si>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</si>
  <si>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</si>
  <si>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</si>
  <si>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</si>
  <si>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</si>
  <si>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</si>
  <si>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</si>
  <si>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</si>
  <si>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</si>
  <si>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</si>
  <si>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</si>
  <si>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</si>
  <si>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</si>
  <si>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</si>
  <si>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</si>
  <si>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</si>
  <si>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</si>
  <si>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</si>
  <si>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</si>
  <si>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</si>
  <si>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</si>
  <si>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</si>
  <si>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</si>
  <si>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</si>
  <si>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</si>
  <si>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</si>
  <si>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</si>
  <si>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</si>
  <si>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</si>
  <si>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</si>
  <si>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</si>
  <si>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</si>
  <si>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</si>
  <si>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</si>
  <si>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</si>
  <si>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</si>
  <si>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</si>
  <si>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</si>
  <si>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</si>
  <si>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</si>
  <si>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</si>
  <si>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</si>
  <si>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</si>
  <si>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</si>
  <si>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</si>
  <si>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</si>
  <si>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</si>
  <si>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</si>
  <si>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</si>
  <si>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</si>
  <si>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</si>
  <si>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</si>
  <si>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</si>
  <si>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</si>
  <si>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</si>
  <si>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</si>
  <si>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</si>
  <si>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</si>
  <si>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</si>
  <si>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</si>
  <si>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</si>
  <si>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</si>
  <si>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</si>
  <si>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</si>
  <si>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</si>
  <si>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</si>
  <si>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</si>
  <si>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</si>
  <si>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</si>
  <si>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</si>
  <si>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</si>
  <si>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</si>
  <si>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</si>
  <si>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</si>
  <si>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</si>
  <si>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</si>
  <si>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</si>
  <si>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</si>
  <si>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</si>
  <si>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</si>
  <si>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</si>
  <si>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</si>
  <si>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</si>
  <si>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</si>
  <si>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</si>
  <si>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</si>
  <si>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</si>
  <si>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</si>
  <si>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</si>
  <si>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</si>
  <si>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</si>
  <si>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</si>
  <si>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</si>
  <si>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</si>
  <si>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</si>
  <si>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</si>
  <si>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</si>
  <si>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</si>
  <si>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</si>
  <si>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</si>
  <si>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</si>
  <si>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</si>
  <si>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</si>
  <si>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</si>
  <si>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</si>
  <si>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</si>
  <si>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</si>
  <si>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</si>
  <si>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</si>
  <si>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</si>
  <si>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</si>
  <si>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</si>
  <si>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</si>
  <si>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</si>
  <si>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</si>
  <si>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</si>
  <si>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</si>
  <si>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</si>
  <si>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</si>
  <si>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</si>
  <si>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</si>
  <si>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</si>
  <si>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</si>
  <si>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</si>
  <si>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</si>
  <si>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</si>
  <si>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</si>
  <si>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</si>
  <si>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</si>
  <si>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</si>
  <si>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</si>
  <si>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</si>
  <si>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</si>
  <si>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</si>
  <si>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</si>
  <si>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</si>
  <si>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</si>
  <si>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</si>
  <si>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</si>
  <si>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</si>
  <si>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</si>
  <si>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</si>
  <si>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</si>
  <si>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</si>
  <si>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</si>
  <si>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</si>
  <si>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</si>
  <si>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</si>
  <si>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</si>
  <si>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</si>
  <si>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</si>
  <si>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</si>
  <si>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</si>
  <si>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</si>
  <si>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</si>
  <si>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</si>
  <si>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</si>
  <si>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</si>
  <si>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</si>
  <si>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</si>
  <si>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</si>
  <si>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</si>
  <si>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</si>
  <si>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</si>
  <si>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</si>
  <si>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</si>
  <si>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</si>
  <si>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</si>
  <si>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</si>
  <si>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</si>
  <si>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</si>
  <si>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</si>
  <si>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</si>
  <si>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</si>
  <si>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</si>
  <si>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</si>
  <si>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</si>
  <si>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</si>
  <si>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</si>
  <si>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</si>
  <si>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</si>
  <si>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</si>
  <si>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</si>
  <si>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</si>
  <si>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</si>
  <si>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</si>
  <si>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</si>
  <si>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</si>
  <si>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</si>
  <si>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</si>
  <si>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</si>
  <si>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</si>
  <si>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</si>
  <si>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</si>
  <si>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</si>
  <si>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</si>
  <si>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</si>
  <si>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</si>
  <si>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</si>
  <si>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</si>
  <si>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</si>
  <si>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</si>
  <si>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</si>
  <si>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</si>
  <si>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</si>
  <si>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</si>
  <si>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</si>
  <si>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</si>
  <si>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</si>
  <si>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</si>
  <si>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</si>
  <si>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</si>
  <si>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</si>
  <si>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</si>
  <si>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</si>
  <si>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</si>
  <si>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</si>
  <si>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</si>
  <si>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</si>
  <si>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</si>
  <si>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</si>
  <si>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</si>
  <si>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</si>
  <si>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</si>
  <si>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</si>
  <si>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</si>
  <si>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</si>
  <si>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</si>
  <si>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</si>
  <si>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</si>
  <si>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</si>
  <si>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</si>
  <si>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</si>
  <si>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</si>
  <si>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</si>
  <si>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</si>
  <si>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</si>
  <si>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</si>
  <si>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</si>
  <si>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</si>
  <si>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</si>
  <si>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</si>
  <si>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</si>
  <si>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</si>
  <si>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</si>
  <si>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</si>
  <si>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</si>
  <si>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</si>
  <si>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</si>
  <si>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</si>
  <si>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</si>
  <si>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</si>
  <si>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</si>
  <si>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</si>
  <si>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</si>
  <si>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</si>
  <si>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</si>
  <si>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</si>
  <si>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</si>
  <si>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</si>
  <si>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</si>
  <si>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</si>
  <si>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</si>
  <si>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</si>
  <si>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</si>
  <si>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</si>
  <si>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</si>
  <si>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</si>
  <si>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</si>
  <si>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</si>
  <si>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</si>
  <si>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</si>
  <si>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</si>
  <si>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</si>
  <si>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</si>
  <si>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</si>
  <si>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</si>
  <si>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</si>
  <si>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</si>
  <si>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</si>
  <si>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</si>
  <si>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</si>
  <si>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</si>
  <si>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</si>
  <si>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</si>
  <si>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</si>
  <si>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</si>
  <si>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</si>
  <si>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</si>
  <si>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</si>
  <si>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</si>
  <si>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</si>
  <si>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</si>
  <si>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</si>
  <si>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</si>
  <si>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</si>
  <si>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</si>
  <si>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</si>
  <si>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</si>
  <si>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</si>
  <si>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</si>
  <si>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</si>
  <si>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</si>
  <si>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</si>
  <si>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</si>
  <si>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</si>
  <si>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</si>
  <si>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</si>
  <si>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</si>
  <si>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</si>
  <si>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</si>
  <si>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</si>
  <si>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</si>
  <si>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</si>
  <si>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</si>
  <si>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</si>
  <si>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</si>
  <si>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</si>
  <si>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</si>
  <si>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</si>
  <si>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</si>
  <si>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</si>
  <si>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</si>
  <si>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</si>
  <si>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</si>
  <si>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</si>
  <si>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</si>
  <si>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</si>
  <si>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</si>
  <si>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</si>
  <si>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</si>
  <si>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</si>
  <si>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</si>
  <si>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</si>
  <si>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</si>
  <si>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</si>
  <si>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</si>
  <si>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</si>
  <si>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</si>
  <si>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</si>
  <si>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</si>
  <si>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</si>
  <si>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</si>
  <si>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</si>
  <si>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</si>
  <si>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</si>
  <si>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</si>
  <si>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</si>
  <si>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</si>
  <si>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</si>
  <si>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</si>
  <si>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</si>
  <si>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</si>
  <si>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</si>
  <si>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</si>
  <si>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</si>
  <si>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</si>
  <si>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</si>
  <si>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</si>
  <si>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</si>
  <si>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</si>
  <si>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</si>
  <si>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</si>
  <si>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</si>
  <si>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</si>
  <si>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</si>
  <si>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</si>
  <si>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</si>
  <si>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</si>
  <si>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</si>
  <si>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</si>
  <si>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</si>
  <si>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</si>
  <si>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</si>
  <si>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</si>
  <si>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</si>
  <si>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</si>
  <si>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</si>
  <si>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</si>
  <si>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</si>
  <si>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</si>
  <si>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</si>
  <si>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</si>
  <si>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</si>
  <si>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</si>
  <si>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</si>
  <si>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</si>
  <si>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</si>
  <si>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</si>
  <si>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</si>
  <si>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</si>
  <si>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</si>
  <si>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</si>
  <si>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</si>
  <si>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</si>
  <si>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</si>
  <si>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</si>
  <si>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</si>
  <si>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</si>
  <si>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</si>
  <si>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</si>
  <si>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</si>
  <si>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</si>
  <si>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</si>
  <si>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</si>
  <si>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</si>
  <si>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</si>
  <si>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</si>
  <si>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</si>
  <si>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</si>
  <si>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</si>
  <si>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</si>
  <si>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</si>
  <si>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</si>
  <si>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</si>
  <si>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</si>
  <si>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</si>
  <si>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</si>
  <si>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</si>
  <si>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</si>
  <si>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</si>
  <si>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</si>
  <si>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</si>
  <si>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</si>
  <si>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</si>
  <si>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</si>
  <si>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</si>
  <si>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</si>
  <si>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</si>
  <si>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</si>
  <si>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</si>
  <si>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</si>
  <si>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</si>
  <si>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</si>
  <si>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</si>
  <si>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</si>
  <si>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</si>
  <si>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</si>
  <si>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</si>
  <si>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</si>
  <si>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</si>
  <si>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</si>
  <si>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</si>
  <si>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</si>
  <si>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</si>
  <si>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</si>
  <si>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</si>
  <si>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</si>
  <si>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</si>
  <si>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</si>
  <si>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</si>
  <si>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</si>
  <si>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</si>
  <si>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</si>
  <si>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</si>
  <si>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</si>
  <si>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</si>
  <si>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</si>
  <si>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</si>
  <si>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</si>
  <si>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</si>
  <si>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</si>
  <si>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</si>
  <si>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</si>
  <si>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</si>
  <si>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</si>
  <si>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</si>
  <si>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</si>
  <si>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</si>
  <si>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</si>
  <si>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</si>
  <si>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</si>
  <si>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</si>
  <si>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</si>
  <si>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</si>
  <si>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</si>
  <si>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</si>
  <si>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</si>
  <si>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</si>
  <si>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</si>
  <si>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</si>
  <si>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</si>
  <si>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</si>
  <si>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</si>
  <si>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</si>
  <si>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</si>
  <si>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</si>
  <si>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</si>
  <si>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</si>
  <si>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</si>
  <si>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</si>
  <si>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</si>
  <si>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</si>
  <si>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</si>
  <si>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</si>
  <si>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</si>
  <si>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</si>
  <si>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</si>
  <si>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</si>
  <si>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</si>
  <si>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</si>
  <si>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</si>
  <si>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</si>
  <si>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</si>
  <si>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</si>
  <si>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</si>
  <si>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</si>
  <si>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</si>
  <si>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</si>
  <si>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</si>
  <si>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</si>
  <si>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</si>
  <si>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</si>
  <si>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</si>
  <si>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</si>
  <si>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</si>
  <si>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</si>
  <si>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</si>
  <si>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</si>
  <si>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</si>
  <si>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</si>
  <si>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</si>
  <si>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</si>
  <si>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</si>
  <si>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</si>
  <si>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</si>
  <si>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</si>
  <si>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</si>
  <si>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</si>
  <si>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</si>
  <si>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</si>
  <si>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</si>
  <si>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</si>
  <si>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</si>
  <si>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</si>
  <si>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</si>
  <si>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</si>
  <si>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</si>
  <si>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</si>
  <si>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</si>
  <si>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</si>
  <si>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</si>
  <si>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</si>
  <si>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</si>
  <si>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</si>
  <si>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</si>
  <si>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</si>
  <si>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</si>
  <si>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</si>
  <si>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</si>
  <si>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</si>
  <si>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</si>
  <si>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</si>
  <si>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</si>
  <si>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</si>
  <si>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</si>
  <si>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</si>
  <si>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</si>
  <si>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</si>
  <si>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</si>
  <si>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</si>
  <si>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</si>
  <si>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</si>
  <si>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</si>
  <si>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</si>
  <si>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</si>
  <si>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</si>
  <si>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</si>
  <si>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</si>
  <si>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</si>
  <si>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</si>
  <si>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</si>
  <si>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</si>
  <si>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</si>
  <si>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</si>
  <si>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</si>
  <si>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</si>
  <si>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</si>
  <si>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</si>
  <si>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</si>
  <si>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</si>
  <si>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</si>
  <si>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</si>
  <si>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</si>
  <si>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</si>
  <si>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</si>
  <si>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</si>
  <si>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</si>
  <si>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</si>
  <si>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</si>
  <si>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</si>
  <si>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</si>
  <si>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</si>
  <si>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</si>
  <si>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</si>
  <si>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</si>
  <si>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</si>
  <si>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</si>
  <si>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</si>
  <si>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</si>
  <si>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</si>
  <si>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</si>
  <si>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</si>
  <si>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</si>
  <si>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</si>
  <si>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</si>
  <si>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</si>
  <si>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</si>
  <si>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</si>
  <si>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</si>
  <si>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</si>
  <si>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</si>
  <si>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</si>
  <si>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</si>
  <si>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</si>
  <si>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</si>
  <si>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</si>
  <si>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</si>
  <si>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</si>
  <si>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</si>
  <si>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</si>
  <si>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</si>
  <si>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</si>
  <si>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</si>
  <si>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</si>
  <si>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</si>
  <si>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</si>
  <si>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</si>
  <si>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</si>
  <si>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</si>
  <si>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</si>
  <si>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</si>
  <si>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</si>
  <si>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</si>
  <si>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</si>
  <si>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</si>
  <si>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</si>
  <si>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</si>
  <si>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</si>
  <si>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</si>
  <si>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</si>
  <si>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</si>
  <si>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</si>
  <si>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</si>
  <si>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</si>
  <si>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</si>
  <si>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</si>
  <si>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</si>
  <si>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</si>
  <si>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</si>
  <si>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</si>
  <si>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</si>
  <si>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</si>
  <si>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</si>
  <si>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</si>
  <si>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</si>
  <si>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</si>
  <si>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</si>
  <si>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</si>
  <si>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</si>
  <si>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</si>
  <si>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</si>
  <si>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</si>
  <si>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</si>
  <si>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</si>
  <si>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</si>
  <si>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</si>
  <si>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</si>
  <si>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</si>
  <si>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</si>
  <si>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</si>
  <si>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</si>
  <si>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</si>
  <si>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</si>
  <si>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</si>
  <si>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</si>
  <si>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</si>
  <si>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</si>
  <si>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</si>
  <si>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</si>
  <si>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</si>
  <si>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</si>
  <si>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</si>
  <si>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</si>
  <si>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</si>
  <si>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</si>
  <si>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</si>
  <si>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</si>
  <si>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</si>
  <si>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</si>
  <si>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</si>
  <si>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</si>
  <si>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</si>
  <si>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</si>
  <si>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</si>
  <si>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</si>
  <si>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</si>
  <si>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</si>
  <si>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</si>
  <si>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</si>
  <si>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</si>
  <si>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</si>
  <si>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</si>
  <si>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</si>
  <si>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</si>
  <si>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</si>
  <si>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</si>
  <si>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</si>
  <si>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</si>
  <si>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</si>
  <si>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</si>
  <si>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</si>
  <si>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</si>
  <si>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</si>
  <si>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</si>
  <si>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</si>
  <si>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</si>
  <si>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</si>
  <si>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</si>
  <si>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</si>
  <si>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</si>
  <si>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</si>
  <si>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</si>
  <si>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</si>
  <si>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</si>
  <si>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</si>
  <si>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</si>
  <si>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</si>
  <si>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</si>
  <si>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</si>
  <si>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</si>
  <si>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</si>
  <si>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</si>
  <si>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</si>
  <si>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</si>
  <si>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</si>
  <si>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</si>
  <si>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</si>
  <si>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</si>
  <si>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</si>
  <si>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</si>
  <si>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</si>
  <si>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</si>
  <si>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</si>
  <si>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</si>
  <si>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</si>
  <si>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</si>
  <si>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</si>
  <si>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</si>
  <si>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</si>
  <si>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</si>
  <si>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</si>
  <si>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</si>
  <si>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</si>
  <si>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</si>
  <si>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</si>
  <si>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</si>
  <si>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</si>
  <si>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</si>
  <si>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</si>
  <si>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</si>
  <si>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</si>
  <si>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</si>
  <si>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</si>
  <si>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</si>
  <si>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</si>
  <si>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</si>
  <si>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</si>
  <si>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</si>
  <si>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</si>
  <si>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</si>
  <si>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</si>
  <si>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</si>
  <si>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</si>
  <si>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</si>
  <si>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</si>
  <si>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</si>
  <si>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</si>
  <si>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</si>
  <si>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</si>
  <si>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</si>
  <si>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</si>
  <si>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</si>
  <si>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</si>
  <si>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</si>
  <si>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</si>
  <si>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</si>
  <si>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</si>
  <si>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</si>
  <si>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</si>
  <si>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</si>
  <si>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</si>
  <si>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</si>
  <si>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</si>
  <si>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</si>
  <si>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</si>
  <si>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</si>
  <si>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</si>
  <si>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</si>
  <si>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</si>
  <si>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</si>
  <si>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</si>
  <si>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</si>
  <si>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</si>
  <si>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</si>
  <si>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</si>
  <si>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</si>
  <si>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</si>
  <si>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</si>
  <si>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</si>
  <si>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</si>
  <si>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</si>
  <si>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</si>
  <si>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</si>
  <si>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</si>
  <si>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</si>
  <si>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</si>
  <si>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</si>
  <si>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</si>
  <si>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</si>
  <si>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</si>
  <si>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</si>
  <si>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</si>
  <si>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</si>
  <si>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</si>
  <si>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</si>
  <si>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</si>
  <si>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</si>
  <si>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</si>
  <si>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</si>
  <si>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</si>
  <si>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</si>
  <si>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</si>
  <si>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</si>
  <si>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</si>
  <si>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</si>
  <si>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</si>
  <si>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</si>
  <si>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</si>
  <si>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</si>
  <si>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</si>
  <si>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</si>
  <si>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</si>
  <si>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</si>
  <si>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</si>
  <si>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</si>
  <si>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</si>
  <si>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</si>
  <si>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</si>
  <si>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</si>
  <si>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</si>
  <si>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</si>
  <si>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</si>
  <si>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</si>
  <si>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</si>
  <si>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</si>
  <si>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</si>
  <si>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</si>
  <si>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</si>
  <si>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</si>
  <si>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</si>
  <si>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</si>
  <si>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</si>
  <si>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</si>
  <si>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</si>
  <si>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</si>
  <si>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</si>
  <si>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</si>
  <si>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</si>
  <si>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</si>
  <si>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</si>
  <si>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</si>
  <si>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</si>
  <si>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</si>
  <si>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</si>
  <si>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</si>
  <si>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</si>
  <si>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</si>
  <si>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</si>
  <si>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</si>
  <si>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</si>
  <si>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</si>
  <si>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</si>
  <si>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</si>
  <si>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</si>
  <si>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</si>
  <si>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</si>
  <si>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</si>
  <si>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</si>
  <si>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</si>
  <si>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</si>
  <si>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</si>
  <si>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</si>
  <si>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</si>
  <si>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</si>
  <si>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</si>
  <si>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</si>
  <si>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</si>
  <si>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</si>
  <si>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</si>
  <si>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</si>
  <si>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</si>
  <si>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</si>
  <si>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</si>
  <si>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</si>
  <si>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</si>
  <si>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</si>
  <si>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</si>
  <si>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</si>
  <si>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</si>
  <si>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</si>
  <si>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</si>
  <si>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</si>
  <si>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</si>
  <si>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</si>
  <si>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</si>
  <si>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</si>
  <si>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</si>
  <si>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</si>
  <si>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</si>
  <si>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</si>
  <si>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</si>
  <si>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</si>
  <si>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</si>
  <si>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</si>
  <si>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</si>
  <si>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</si>
  <si>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</si>
  <si>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</si>
  <si>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</si>
  <si>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</si>
  <si>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</si>
  <si>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</si>
  <si>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</si>
  <si>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</si>
  <si>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</si>
  <si>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</si>
  <si>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</si>
  <si>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</si>
  <si>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</si>
  <si>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</si>
  <si>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</si>
  <si>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</si>
  <si>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</si>
  <si>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</si>
  <si>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</si>
  <si>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</si>
  <si>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</si>
  <si>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</si>
  <si>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</si>
  <si>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</si>
  <si>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</si>
  <si>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</si>
  <si>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</si>
  <si>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</si>
  <si>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</si>
  <si>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</si>
  <si>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</si>
  <si>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</si>
  <si>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</si>
  <si>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</si>
  <si>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</si>
  <si>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</si>
  <si>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</si>
  <si>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</si>
  <si>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</si>
  <si>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</si>
  <si>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</si>
  <si>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</si>
  <si>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</si>
  <si>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</si>
  <si>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</si>
  <si>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</si>
  <si>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</si>
  <si>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</si>
  <si>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</si>
  <si>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</si>
  <si>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</si>
  <si>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</si>
  <si>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</si>
  <si>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</si>
  <si>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</si>
  <si>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</si>
  <si>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</si>
  <si>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</si>
  <si>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</si>
  <si>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</si>
  <si>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</si>
  <si>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</si>
  <si>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</si>
  <si>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</si>
  <si>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</si>
  <si>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</si>
  <si>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</si>
  <si>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</si>
  <si>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</si>
  <si>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</si>
  <si>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</si>
  <si>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</si>
  <si>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</si>
  <si>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</si>
  <si>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</si>
  <si>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</si>
  <si>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</si>
  <si>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</si>
  <si>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</si>
  <si>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</si>
  <si>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</si>
  <si>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</si>
  <si>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</si>
  <si>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</si>
  <si>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</si>
  <si>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</si>
  <si>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</si>
  <si>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</si>
  <si>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</si>
  <si>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</si>
  <si>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</si>
  <si>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</si>
  <si>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</si>
  <si>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</si>
  <si>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</si>
  <si>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</si>
  <si>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</si>
  <si>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</si>
  <si>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</si>
  <si>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</si>
  <si>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</si>
  <si>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</si>
  <si>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</si>
  <si>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</si>
  <si>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</si>
  <si>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</si>
  <si>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</si>
  <si>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</si>
  <si>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</si>
  <si>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</si>
  <si>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</si>
  <si>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</si>
  <si>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</si>
  <si>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</si>
  <si>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</si>
  <si>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</si>
  <si>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</si>
  <si>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</si>
  <si>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</si>
  <si>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</si>
  <si>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</si>
  <si>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</si>
  <si>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</si>
  <si>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</si>
  <si>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</si>
  <si>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</si>
  <si>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</si>
  <si>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</si>
  <si>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</si>
  <si>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</si>
  <si>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</si>
  <si>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</si>
  <si>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</si>
  <si>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</si>
  <si>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</si>
  <si>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</si>
  <si>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</si>
  <si>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</si>
  <si>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</si>
  <si>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</si>
  <si>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</si>
  <si>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</si>
  <si>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</si>
  <si>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</si>
  <si>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</si>
  <si>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</si>
  <si>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</si>
  <si>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</si>
  <si>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</si>
  <si>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</si>
  <si>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</si>
  <si>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</si>
  <si>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</si>
  <si>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</si>
  <si>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</si>
  <si>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</si>
  <si>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</si>
  <si>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</si>
  <si>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</si>
  <si>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</si>
  <si>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</si>
  <si>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</si>
  <si>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</si>
  <si>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</si>
  <si>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</si>
  <si>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</si>
  <si>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</si>
  <si>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</si>
  <si>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</si>
  <si>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</si>
  <si>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</si>
  <si>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</si>
  <si>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</si>
  <si>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</si>
  <si>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</si>
  <si>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</si>
  <si>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</si>
  <si>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</si>
  <si>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</si>
  <si>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</si>
  <si>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</si>
  <si>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</si>
  <si>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</si>
  <si>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</si>
  <si>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</si>
  <si>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</si>
  <si>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</si>
  <si>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</si>
  <si>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</si>
  <si>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</si>
  <si>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</si>
  <si>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</si>
  <si>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</si>
  <si>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</si>
  <si>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</si>
  <si>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</si>
  <si>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</si>
  <si>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</si>
  <si>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</si>
  <si>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</si>
  <si>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</si>
  <si>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</si>
  <si>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</si>
  <si>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</si>
  <si>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</si>
  <si>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</si>
  <si>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</si>
  <si>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</si>
  <si>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</si>
  <si>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</si>
  <si>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</si>
  <si>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</si>
  <si>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</si>
  <si>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</si>
  <si>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</si>
  <si>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</si>
  <si>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</si>
  <si>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</si>
  <si>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</si>
  <si>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</si>
  <si>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</si>
  <si>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</si>
  <si>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</si>
  <si>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</si>
  <si>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</si>
  <si>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</si>
  <si>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</si>
  <si>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</si>
  <si>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</si>
  <si>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</si>
  <si>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</si>
  <si>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</si>
  <si>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</si>
  <si>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</si>
  <si>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</si>
  <si>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</si>
  <si>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</si>
  <si>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</si>
  <si>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</si>
  <si>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</si>
  <si>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</si>
  <si>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</si>
  <si>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</si>
  <si>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</si>
  <si>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</si>
  <si>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</si>
  <si>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</si>
  <si>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</si>
  <si>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</si>
  <si>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</si>
  <si>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</si>
  <si>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</si>
  <si>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</si>
  <si>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</si>
  <si>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</si>
  <si>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</si>
  <si>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</si>
  <si>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</si>
  <si>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</si>
  <si>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</si>
  <si>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</si>
  <si>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</si>
  <si>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</si>
  <si>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</si>
  <si>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</si>
  <si>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</si>
  <si>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</si>
  <si>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</si>
  <si>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</si>
  <si>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</si>
  <si>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</si>
  <si>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</si>
  <si>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</si>
  <si>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</si>
  <si>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</si>
  <si>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</si>
  <si>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</si>
  <si>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</si>
  <si>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</si>
  <si>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</si>
  <si>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</si>
  <si>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</si>
  <si>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</si>
  <si>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</si>
  <si>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</si>
  <si>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</si>
  <si>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</si>
  <si>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</si>
  <si>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</si>
  <si>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</si>
  <si>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</si>
  <si>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</si>
  <si>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</si>
  <si>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</si>
  <si>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</si>
  <si>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</si>
  <si>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</si>
  <si>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</si>
  <si>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</si>
  <si>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</si>
  <si>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</si>
  <si>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</si>
  <si>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</si>
  <si>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</si>
  <si>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</si>
  <si>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</si>
  <si>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</si>
  <si>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</si>
  <si>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</si>
  <si>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</si>
  <si>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</si>
  <si>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</si>
  <si>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</si>
  <si>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</si>
  <si>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</si>
  <si>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</si>
  <si>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</si>
  <si>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</si>
  <si>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</si>
  <si>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</si>
  <si>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</si>
  <si>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</si>
  <si>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</si>
  <si>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</si>
  <si>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</si>
  <si>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</si>
  <si>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</si>
  <si>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</si>
  <si>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</si>
  <si>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</si>
  <si>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</si>
  <si>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</si>
  <si>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</si>
  <si>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</si>
  <si>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</si>
  <si>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</si>
  <si>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</si>
  <si>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</si>
  <si>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</si>
  <si>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</si>
  <si>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</si>
  <si>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</si>
  <si>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</si>
  <si>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</si>
  <si>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</si>
  <si>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</si>
  <si>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</si>
  <si>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</si>
  <si>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</si>
  <si>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</si>
  <si>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</si>
  <si>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</si>
  <si>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</si>
  <si>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</si>
  <si>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</si>
  <si>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</si>
  <si>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</si>
  <si>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</si>
  <si>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</si>
  <si>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</si>
  <si>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</si>
  <si>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</si>
  <si>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</si>
  <si>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</si>
  <si>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</si>
  <si>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</si>
  <si>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</si>
  <si>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</si>
  <si>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</si>
  <si>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</si>
  <si>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</si>
  <si>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</si>
  <si>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</si>
  <si>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</si>
  <si>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</si>
  <si>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</si>
  <si>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</si>
  <si>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</si>
  <si>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</si>
  <si>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</si>
  <si>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</si>
  <si>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</si>
  <si>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</si>
  <si>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</si>
  <si>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</si>
  <si>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</si>
  <si>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</si>
  <si>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</si>
  <si>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</si>
  <si>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</si>
  <si>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</si>
  <si>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</si>
  <si>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</si>
  <si>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</si>
  <si>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</si>
  <si>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</si>
  <si>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</si>
  <si>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</si>
  <si>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</si>
  <si>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</si>
  <si>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</si>
  <si>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</si>
  <si>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</si>
  <si>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</si>
  <si>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</si>
  <si>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</si>
  <si>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</si>
  <si>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</si>
  <si>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</si>
  <si>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</si>
  <si>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</si>
  <si>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</si>
  <si>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</si>
  <si>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</si>
  <si>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</si>
  <si>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</si>
  <si>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</si>
  <si>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</si>
  <si>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</si>
  <si>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</si>
  <si>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</si>
  <si>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</si>
  <si>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</si>
  <si>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</si>
  <si>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</si>
  <si>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</si>
  <si>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</si>
  <si>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</si>
  <si>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</si>
  <si>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</si>
  <si>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</si>
  <si>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</si>
  <si>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</si>
  <si>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</si>
  <si>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</si>
  <si>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</si>
  <si>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</si>
  <si>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</si>
  <si>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</si>
  <si>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</si>
  <si>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</si>
  <si>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</si>
  <si>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</si>
  <si>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</si>
  <si>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</si>
  <si>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</si>
  <si>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</si>
  <si>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</si>
  <si>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</si>
  <si>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</si>
  <si>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</si>
  <si>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</si>
  <si>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</si>
  <si>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</si>
  <si>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</si>
  <si>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</si>
  <si>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</si>
  <si>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</si>
  <si>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</si>
  <si>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</si>
  <si>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</si>
  <si>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</si>
  <si>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</si>
  <si>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</si>
  <si>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</si>
  <si>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</si>
  <si>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</si>
  <si>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</si>
  <si>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</si>
  <si>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</si>
  <si>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</si>
  <si>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</si>
  <si>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</si>
  <si>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</si>
  <si>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</si>
  <si>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</si>
  <si>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</si>
  <si>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</si>
  <si>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</si>
  <si>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</si>
  <si>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</si>
  <si>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</si>
  <si>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</si>
  <si>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</si>
  <si>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</si>
  <si>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</si>
  <si>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</si>
  <si>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</si>
  <si>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</si>
  <si>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</si>
  <si>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</si>
  <si>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</si>
  <si>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</si>
  <si>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</si>
  <si>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</si>
  <si>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</si>
  <si>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</si>
  <si>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</si>
  <si>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</si>
  <si>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</si>
  <si>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</si>
  <si>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</si>
  <si>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</si>
  <si>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</si>
  <si>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</si>
  <si>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</si>
  <si>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</si>
  <si>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</si>
  <si>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</si>
  <si>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</si>
  <si>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</si>
  <si>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</si>
  <si>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</si>
  <si>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</si>
  <si>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</si>
  <si>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</si>
  <si>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</si>
  <si>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</si>
  <si>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</si>
  <si>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</si>
  <si>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</si>
  <si>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</si>
  <si>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</si>
  <si>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</si>
  <si>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</si>
  <si>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</si>
  <si>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</si>
  <si>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</si>
  <si>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</si>
  <si>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</si>
  <si>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</si>
  <si>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</si>
  <si>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</si>
  <si>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</si>
  <si>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</si>
  <si>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</si>
  <si>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</si>
  <si>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</si>
  <si>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</si>
  <si>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</si>
  <si>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</si>
  <si>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</si>
  <si>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</si>
  <si>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</si>
  <si>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</si>
  <si>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</si>
  <si>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</si>
  <si>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</si>
  <si>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</si>
  <si>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</si>
  <si>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</si>
  <si>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</si>
  <si>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</si>
  <si>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</si>
  <si>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</si>
  <si>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</si>
  <si>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</si>
  <si>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</si>
  <si>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</si>
  <si>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</si>
  <si>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</si>
  <si>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</si>
  <si>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</si>
  <si>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</si>
  <si>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</si>
  <si>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</si>
  <si>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</si>
  <si>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</si>
  <si>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</si>
  <si>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</si>
  <si>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</si>
  <si>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</si>
  <si>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</si>
  <si>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</si>
  <si>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</si>
  <si>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</si>
  <si>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</si>
  <si>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</si>
  <si>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</si>
  <si>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</si>
  <si>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</si>
  <si>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</si>
  <si>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</si>
  <si>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</si>
  <si>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</si>
  <si>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</si>
  <si>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</si>
  <si>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</si>
  <si>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</si>
  <si>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</si>
  <si>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</si>
  <si>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</si>
  <si>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</si>
  <si>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</si>
  <si>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</si>
  <si>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</si>
  <si>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</si>
  <si>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</si>
  <si>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</si>
  <si>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</si>
  <si>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</si>
  <si>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</si>
  <si>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</si>
  <si>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</si>
  <si>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</si>
  <si>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</si>
  <si>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</si>
  <si>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</si>
  <si>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</si>
  <si>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</si>
  <si>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</si>
  <si>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</si>
  <si>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</si>
  <si>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</si>
  <si>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</si>
  <si>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</si>
  <si>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</si>
  <si>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</si>
  <si>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</si>
  <si>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</si>
  <si>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</si>
  <si>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</si>
  <si>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</si>
  <si>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</si>
  <si>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</si>
  <si>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</si>
  <si>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</si>
  <si>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</si>
  <si>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</si>
  <si>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</si>
  <si>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</si>
  <si>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</si>
  <si>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</si>
  <si>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</si>
  <si>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</si>
  <si>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</si>
  <si>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</si>
  <si>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</si>
  <si>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</si>
  <si>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</si>
  <si>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</si>
  <si>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</si>
  <si>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</si>
  <si>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</si>
  <si>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</si>
  <si>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</si>
  <si>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</si>
  <si>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</si>
  <si>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</si>
  <si>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</si>
  <si>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</si>
  <si>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</si>
  <si>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</si>
  <si>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</si>
  <si>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</si>
  <si>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</si>
  <si>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</si>
  <si>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</si>
  <si>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</si>
  <si>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</si>
  <si>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</si>
  <si>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</si>
  <si>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</si>
  <si>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</si>
  <si>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</si>
  <si>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</si>
  <si>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</si>
  <si>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</si>
  <si>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</si>
  <si>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</si>
  <si>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</si>
  <si>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</si>
  <si>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</si>
  <si>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</si>
  <si>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</si>
  <si>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</si>
  <si>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</si>
  <si>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</si>
  <si>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</si>
  <si>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</si>
  <si>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</si>
  <si>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</si>
  <si>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</si>
  <si>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</si>
  <si>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</si>
  <si>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</si>
  <si>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</si>
  <si>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</si>
  <si>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</si>
  <si>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</si>
  <si>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</si>
  <si>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</si>
  <si>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</si>
  <si>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</si>
  <si>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</si>
  <si>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</si>
  <si>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</si>
  <si>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</si>
  <si>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</si>
  <si>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</si>
  <si>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</si>
  <si>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</si>
  <si>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</si>
  <si>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</si>
  <si>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</si>
  <si>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</si>
  <si>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</si>
  <si>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</si>
  <si>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</si>
  <si>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</si>
  <si>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</si>
  <si>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</si>
  <si>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</si>
  <si>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</si>
  <si>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</si>
  <si>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</si>
  <si>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</si>
  <si>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</si>
  <si>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</si>
  <si>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</si>
  <si>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</si>
  <si>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</si>
  <si>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</si>
  <si>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</si>
  <si>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</si>
  <si>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</si>
  <si>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</si>
  <si>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</si>
  <si>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</si>
  <si>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</si>
  <si>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</si>
  <si>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</si>
  <si>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</si>
  <si>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</si>
  <si>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</si>
  <si>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</si>
  <si>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</si>
  <si>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</si>
  <si>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</si>
  <si>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</si>
  <si>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</si>
  <si>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</si>
  <si>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</si>
  <si>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</si>
  <si>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</si>
  <si>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</si>
  <si>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</si>
  <si>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</si>
  <si>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</si>
  <si>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</si>
  <si>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</si>
  <si>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</si>
  <si>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</si>
  <si>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</si>
  <si>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</si>
  <si>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</si>
  <si>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</si>
  <si>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</si>
  <si>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</si>
  <si>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</si>
  <si>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</si>
  <si>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</si>
  <si>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</si>
  <si>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</si>
  <si>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</si>
  <si>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</si>
  <si>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</si>
  <si>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</si>
  <si>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</si>
  <si>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</si>
  <si>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</si>
  <si>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</si>
  <si>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</si>
  <si>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</si>
  <si>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</si>
  <si>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</si>
  <si>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</si>
  <si>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</si>
  <si>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</si>
  <si>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</si>
  <si>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</si>
  <si>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</si>
  <si>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</si>
  <si>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</si>
  <si>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</si>
  <si>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</si>
  <si>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</si>
  <si>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</si>
  <si>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</si>
  <si>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</si>
  <si>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</si>
  <si>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</si>
  <si>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</si>
  <si>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</si>
  <si>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</si>
  <si>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</si>
  <si>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</si>
  <si>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</si>
  <si>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</si>
  <si>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</si>
  <si>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</si>
  <si>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</si>
  <si>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</si>
  <si>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</si>
  <si>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</si>
  <si>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</si>
  <si>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</si>
  <si>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</si>
  <si>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</si>
  <si>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</si>
  <si>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</si>
  <si>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</si>
  <si>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</si>
  <si>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</si>
  <si>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</si>
  <si>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</si>
  <si>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</si>
  <si>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</si>
  <si>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</si>
  <si>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</si>
  <si>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</si>
  <si>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</si>
  <si>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</si>
  <si>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</si>
  <si>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</si>
  <si>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</si>
  <si>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</si>
  <si>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</si>
  <si>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</si>
  <si>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</si>
  <si>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</si>
  <si>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</si>
  <si>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</si>
  <si>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</si>
  <si>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</si>
  <si>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</si>
  <si>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</si>
  <si>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</si>
  <si>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</si>
  <si>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</si>
  <si>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</si>
  <si>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</si>
  <si>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</si>
  <si>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</si>
  <si>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</si>
  <si>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</si>
  <si>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</si>
  <si>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</si>
  <si>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</si>
  <si>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</si>
  <si>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</si>
  <si>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</si>
  <si>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</si>
  <si>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</si>
  <si>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</si>
  <si>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</si>
  <si>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</si>
  <si>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</si>
  <si>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</si>
  <si>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</si>
  <si>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</si>
  <si>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</si>
  <si>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</si>
  <si>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</si>
  <si>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</si>
  <si>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</si>
  <si>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</si>
  <si>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</si>
  <si>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</si>
  <si>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</si>
  <si>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</si>
  <si>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</si>
  <si>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</si>
  <si>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</si>
  <si>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</si>
  <si>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</si>
  <si>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</si>
  <si>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</si>
  <si>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</si>
  <si>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</si>
  <si>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</si>
  <si>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</si>
  <si>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</si>
  <si>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</si>
  <si>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</si>
  <si>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</si>
  <si>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</si>
  <si>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</si>
  <si>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</si>
  <si>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</si>
  <si>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</si>
  <si>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</si>
  <si>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</si>
  <si>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</si>
  <si>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</si>
  <si>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</si>
  <si>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</si>
  <si>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</si>
  <si>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</si>
  <si>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</si>
  <si>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</si>
  <si>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</si>
  <si>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</si>
  <si>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</si>
  <si>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</si>
  <si>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</si>
  <si>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</si>
  <si>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</si>
  <si>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</si>
  <si>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</si>
  <si>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</si>
  <si>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</si>
  <si>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</si>
  <si>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</si>
  <si>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</si>
  <si>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</si>
  <si>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</si>
  <si>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</si>
  <si>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</si>
  <si>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</si>
  <si>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</si>
  <si>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</si>
  <si>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</si>
  <si>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</si>
  <si>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</si>
  <si>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</si>
  <si>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</si>
  <si>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</si>
  <si>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</si>
  <si>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</si>
  <si>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</si>
  <si>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</si>
  <si>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</si>
  <si>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</si>
  <si>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</si>
  <si>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</si>
  <si>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</si>
  <si>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</si>
  <si>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</si>
  <si>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</si>
  <si>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</si>
  <si>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</si>
  <si>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</si>
  <si>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</si>
  <si>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</si>
  <si>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</si>
  <si>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</si>
  <si>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</si>
  <si>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</si>
  <si>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</si>
  <si>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</si>
  <si>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</si>
  <si>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</si>
  <si>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</si>
  <si>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</si>
  <si>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</si>
  <si>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</si>
  <si>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</si>
  <si>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</si>
  <si>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</si>
  <si>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</si>
  <si>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</si>
  <si>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</si>
  <si>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</si>
  <si>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</si>
  <si>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</si>
  <si>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</si>
  <si>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</si>
  <si>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</si>
  <si>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</si>
  <si>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</si>
  <si>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</si>
  <si>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</si>
  <si>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</si>
  <si>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</si>
  <si>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</si>
  <si>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</si>
  <si>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</si>
  <si>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</si>
  <si>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</si>
  <si>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</si>
  <si>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</si>
  <si>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</si>
  <si>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</si>
  <si>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</si>
  <si>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</si>
  <si>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</si>
  <si>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</si>
  <si>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</si>
  <si>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</si>
  <si>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</si>
  <si>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</si>
  <si>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</si>
  <si>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</si>
  <si>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</si>
  <si>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</si>
  <si>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</si>
  <si>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</si>
  <si>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</si>
  <si>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</si>
  <si>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</si>
  <si>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</si>
  <si>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</si>
  <si>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</si>
  <si>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</si>
  <si>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</si>
  <si>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</si>
  <si>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</si>
  <si>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</si>
  <si>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</si>
  <si>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</si>
  <si>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</si>
  <si>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</si>
  <si>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</si>
  <si>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</si>
  <si>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</si>
  <si>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</si>
  <si>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</si>
  <si>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</si>
  <si>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</si>
  <si>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</si>
  <si>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</si>
  <si>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</si>
  <si>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</si>
  <si>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</si>
  <si>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</si>
  <si>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</si>
  <si>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</si>
  <si>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</si>
  <si>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</si>
  <si>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</si>
  <si>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</si>
  <si>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</si>
  <si>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</si>
  <si>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</si>
  <si>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</si>
  <si>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</si>
  <si>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</si>
  <si>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</si>
  <si>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</si>
  <si>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</si>
  <si>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</si>
  <si>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</si>
  <si>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</si>
  <si>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</si>
  <si>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</si>
  <si>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</si>
  <si>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</si>
  <si>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</si>
  <si>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</si>
  <si>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</si>
  <si>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</si>
  <si>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</si>
  <si>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</si>
  <si>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</si>
  <si>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</si>
  <si>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</si>
  <si>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</si>
  <si>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</si>
  <si>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</si>
  <si>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</si>
  <si>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</si>
  <si>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</si>
  <si>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</si>
  <si>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</si>
  <si>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</si>
  <si>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</si>
  <si>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</si>
  <si>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</si>
  <si>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</si>
  <si>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</si>
  <si>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</si>
  <si>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</si>
  <si>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</si>
  <si>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</si>
  <si>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</si>
  <si>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</si>
  <si>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</si>
  <si>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</si>
  <si>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</si>
  <si>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</si>
  <si>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</si>
  <si>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</si>
  <si>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</si>
  <si>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</si>
  <si>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</si>
  <si>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</si>
  <si>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</si>
  <si>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</si>
  <si>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</si>
  <si>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</si>
  <si>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</si>
  <si>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</si>
  <si>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</si>
  <si>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</si>
  <si>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</si>
  <si>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</si>
  <si>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</si>
  <si>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</si>
  <si>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</si>
  <si>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</si>
  <si>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</si>
  <si>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</si>
  <si>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</si>
  <si>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</si>
  <si>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</si>
  <si>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</si>
  <si>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</si>
  <si>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</si>
  <si>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</si>
  <si>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</si>
  <si>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</si>
  <si>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</si>
  <si>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</si>
  <si>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</si>
  <si>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</si>
  <si>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</si>
  <si>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</si>
  <si>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</si>
  <si>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</si>
  <si>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</si>
  <si>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</si>
  <si>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</si>
  <si>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</si>
  <si>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</si>
  <si>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</si>
  <si>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</si>
  <si>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</si>
  <si>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</si>
  <si>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</si>
  <si>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</si>
  <si>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</si>
  <si>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</si>
  <si>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</si>
  <si>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</si>
  <si>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</si>
  <si>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</si>
  <si>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</si>
  <si>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</si>
  <si>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</si>
  <si>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</si>
  <si>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</si>
  <si>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</si>
  <si>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</si>
  <si>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</si>
  <si>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</si>
  <si>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</si>
  <si>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</si>
  <si>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</si>
  <si>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</si>
  <si>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</si>
  <si>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</si>
  <si>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</si>
  <si>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</si>
  <si>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</si>
  <si>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</si>
  <si>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</si>
  <si>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</si>
  <si>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</si>
  <si>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</si>
  <si>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</si>
  <si>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</si>
  <si>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</si>
  <si>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</si>
  <si>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</si>
  <si>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</si>
  <si>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</si>
  <si>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</si>
  <si>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</si>
  <si>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</si>
  <si>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</si>
  <si>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</si>
  <si>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</si>
  <si>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</si>
  <si>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</si>
  <si>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</si>
  <si>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</si>
  <si>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</si>
  <si>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</si>
  <si>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</si>
  <si>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</si>
  <si>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</si>
  <si>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</si>
  <si>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</si>
  <si>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</si>
  <si>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</si>
  <si>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</si>
  <si>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</si>
  <si>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</si>
  <si>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</si>
  <si>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</si>
  <si>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</si>
  <si>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</si>
  <si>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</si>
  <si>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</si>
  <si>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</si>
  <si>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</si>
  <si>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</si>
  <si>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</si>
  <si>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</si>
  <si>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</si>
  <si>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</si>
  <si>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</si>
  <si>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</si>
  <si>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</si>
  <si>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</si>
  <si>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</si>
  <si>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</si>
  <si>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</si>
  <si>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</si>
  <si>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</si>
  <si>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</si>
  <si>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</si>
  <si>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</si>
  <si>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</si>
  <si>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</si>
  <si>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</si>
  <si>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</si>
  <si>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</si>
  <si>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</si>
  <si>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</si>
  <si>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</si>
  <si>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</si>
  <si>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</si>
  <si>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</si>
  <si>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</si>
  <si>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</si>
  <si>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</si>
  <si>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</si>
  <si>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</si>
  <si>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</si>
  <si>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</si>
  <si>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</si>
  <si>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</si>
  <si>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</si>
  <si>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</si>
  <si>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</si>
  <si>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</si>
  <si>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</si>
  <si>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</si>
  <si>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</si>
  <si>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</si>
  <si>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</si>
  <si>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</si>
  <si>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</si>
  <si>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</si>
  <si>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</si>
  <si>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</si>
  <si>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</si>
  <si>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</si>
  <si>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</si>
  <si>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</si>
  <si>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</si>
  <si>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</si>
  <si>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</si>
  <si>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</si>
  <si>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</si>
  <si>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</si>
  <si>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</si>
  <si>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</si>
  <si>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</si>
  <si>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</si>
  <si>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</si>
  <si>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</si>
  <si>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</si>
  <si>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</si>
  <si>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</si>
  <si>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</si>
  <si>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</si>
  <si>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</si>
  <si>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</si>
  <si>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</si>
  <si>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</si>
  <si>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</si>
  <si>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</si>
  <si>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</si>
  <si>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</si>
  <si>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</si>
  <si>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</si>
  <si>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</si>
  <si>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</si>
  <si>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</si>
  <si>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</si>
  <si>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</si>
  <si>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</si>
  <si>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</si>
  <si>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</si>
  <si>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</si>
  <si>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</si>
  <si>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</si>
  <si>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</si>
  <si>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</si>
  <si>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</si>
  <si>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</si>
  <si>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</si>
  <si>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</si>
  <si>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</si>
  <si>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</si>
  <si>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</si>
  <si>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</si>
  <si>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</si>
  <si>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</si>
  <si>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</si>
  <si>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</si>
  <si>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</si>
  <si>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</si>
  <si>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</si>
  <si>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</si>
  <si>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</si>
  <si>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</si>
  <si>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</si>
  <si>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</si>
  <si>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</si>
  <si>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</si>
  <si>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</si>
  <si>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</si>
  <si>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</si>
  <si>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</si>
  <si>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</si>
  <si>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</si>
  <si>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</si>
  <si>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</si>
  <si>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</si>
  <si>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</si>
  <si>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</si>
  <si>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</si>
  <si>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</si>
  <si>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</si>
  <si>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</si>
  <si>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</si>
  <si>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</si>
  <si>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</si>
  <si>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</si>
  <si>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</si>
  <si>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</si>
  <si>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</si>
  <si>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</si>
  <si>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</si>
  <si>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</si>
  <si>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</si>
  <si>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</si>
  <si>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</si>
  <si>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</si>
  <si>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</si>
  <si>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</si>
  <si>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</si>
  <si>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</si>
  <si>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</si>
  <si>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</si>
  <si>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</si>
  <si>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</si>
  <si>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</si>
  <si>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</si>
  <si>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</si>
  <si>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</si>
  <si>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</si>
  <si>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</si>
  <si>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</si>
  <si>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</si>
  <si>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</si>
  <si>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</si>
  <si>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</si>
  <si>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</si>
  <si>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</si>
  <si>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</si>
  <si>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</si>
  <si>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</si>
  <si>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</si>
  <si>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</si>
  <si>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</si>
  <si>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</si>
  <si>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</si>
  <si>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</si>
  <si>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</si>
  <si>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</si>
  <si>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</si>
  <si>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</si>
  <si>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</si>
  <si>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</si>
  <si>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</si>
  <si>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</si>
  <si>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</si>
  <si>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</si>
  <si>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</si>
  <si>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</si>
  <si>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</si>
  <si>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</si>
  <si>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</si>
  <si>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</si>
  <si>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</si>
  <si>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</si>
  <si>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</si>
  <si>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</si>
  <si>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</si>
  <si>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</si>
  <si>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</si>
  <si>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</si>
  <si>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</si>
  <si>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</si>
  <si>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</si>
  <si>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</si>
  <si>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</si>
  <si>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</si>
  <si>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</si>
  <si>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</si>
  <si>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</si>
  <si>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</si>
  <si>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</si>
  <si>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</si>
  <si>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</si>
  <si>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</si>
  <si>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</si>
  <si>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</si>
  <si>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</si>
  <si>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</si>
  <si>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</si>
  <si>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</si>
  <si>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</si>
  <si>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</si>
  <si>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</si>
  <si>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</si>
  <si>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</si>
  <si>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</si>
  <si>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</si>
  <si>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</si>
  <si>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</si>
  <si>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</si>
  <si>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</si>
  <si>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</si>
  <si>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</si>
  <si>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</si>
  <si>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</si>
  <si>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</si>
  <si>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</si>
  <si>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</si>
  <si>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</si>
  <si>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</si>
  <si>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</si>
  <si>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</si>
  <si>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</si>
  <si>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</si>
  <si>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</si>
  <si>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</si>
  <si>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</si>
  <si>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</si>
  <si>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</si>
  <si>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</si>
  <si>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</si>
  <si>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</si>
  <si>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</si>
  <si>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</si>
  <si>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</si>
  <si>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</si>
  <si>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</si>
  <si>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</si>
  <si>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</si>
  <si>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</si>
  <si>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</si>
  <si>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</si>
  <si>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</si>
  <si>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</si>
  <si>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</si>
  <si>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</si>
  <si>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</si>
  <si>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</si>
  <si>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</si>
  <si>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</si>
  <si>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</si>
  <si>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</si>
  <si>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</si>
  <si>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</si>
  <si>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</si>
  <si>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</si>
  <si>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</si>
  <si>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</si>
  <si>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</si>
  <si>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</si>
  <si>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</si>
  <si>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</si>
  <si>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</si>
  <si>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</si>
  <si>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</si>
  <si>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</si>
  <si>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</si>
  <si>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</si>
  <si>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</si>
  <si>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</si>
  <si>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</si>
  <si>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</si>
  <si>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</si>
  <si>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</si>
  <si>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</si>
  <si>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</si>
  <si>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</si>
  <si>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</si>
  <si>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</si>
  <si>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</si>
  <si>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</si>
  <si>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</si>
  <si>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</si>
  <si>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</si>
  <si>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</si>
  <si>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</si>
  <si>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</si>
  <si>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</si>
  <si>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</si>
  <si>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</si>
  <si>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</si>
  <si>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</si>
  <si>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</si>
  <si>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</si>
  <si>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</si>
  <si>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</si>
  <si>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</si>
  <si>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</si>
  <si>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</si>
  <si>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</si>
  <si>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</si>
  <si>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</si>
  <si>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</si>
  <si>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</si>
  <si>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</si>
  <si>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</si>
  <si>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</si>
  <si>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</si>
  <si>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</si>
  <si>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</si>
  <si>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</si>
  <si>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</si>
  <si>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</si>
  <si>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</si>
  <si>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</si>
  <si>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</si>
  <si>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</si>
  <si>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</si>
  <si>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</si>
  <si>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</si>
  <si>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</si>
  <si>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</si>
  <si>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</si>
  <si>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</si>
  <si>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</si>
  <si>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</si>
  <si>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</si>
  <si>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</si>
  <si>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</si>
  <si>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</si>
  <si>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</si>
  <si>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</si>
  <si>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</si>
  <si>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</si>
  <si>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</si>
  <si>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</si>
  <si>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</si>
  <si>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</si>
  <si>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</si>
  <si>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</si>
  <si>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</si>
  <si>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</si>
  <si>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</si>
  <si>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</si>
  <si>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</si>
  <si>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</si>
  <si>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</si>
  <si>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</si>
  <si>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</si>
  <si>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</si>
  <si>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</si>
  <si>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</si>
  <si>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</si>
  <si>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</si>
  <si>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</si>
  <si>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</si>
  <si>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</si>
  <si>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</si>
  <si>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</si>
  <si>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</si>
  <si>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</si>
  <si>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</si>
  <si>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</si>
  <si>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</si>
  <si>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</si>
  <si>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</si>
  <si>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</si>
  <si>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</si>
  <si>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</si>
  <si>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</si>
  <si>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</si>
  <si>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</si>
  <si>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</si>
  <si>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</si>
  <si>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</si>
  <si>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</si>
  <si>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</si>
  <si>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</si>
  <si>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</si>
  <si>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</si>
  <si>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</si>
  <si>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</si>
  <si>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</si>
  <si>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</si>
  <si>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</si>
  <si>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</si>
  <si>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</si>
  <si>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</si>
  <si>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</si>
  <si>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</si>
  <si>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</si>
  <si>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</si>
  <si>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</si>
  <si>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</si>
  <si>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</si>
  <si>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</si>
  <si>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</si>
  <si>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</si>
  <si>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</si>
  <si>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</si>
  <si>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</si>
  <si>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</si>
  <si>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</si>
  <si>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</si>
  <si>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</si>
  <si>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</si>
  <si>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</si>
  <si>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</si>
  <si>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</si>
  <si>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</si>
  <si>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</si>
  <si>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</si>
  <si>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</si>
  <si>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</si>
  <si>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</si>
  <si>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</si>
  <si>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</si>
  <si>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</si>
  <si>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</si>
  <si>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</si>
  <si>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</si>
  <si>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</si>
  <si>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</si>
  <si>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</si>
  <si>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</si>
  <si>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</si>
  <si>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</si>
  <si>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</si>
  <si>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</si>
  <si>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</si>
  <si>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</si>
  <si>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</si>
  <si>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</si>
  <si>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</si>
  <si>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</si>
  <si>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</si>
  <si>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</si>
  <si>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</si>
  <si>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</si>
  <si>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</si>
  <si>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</si>
  <si>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</si>
  <si>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</si>
  <si>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</si>
  <si>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</si>
  <si>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</si>
  <si>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</si>
  <si>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</si>
  <si>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</si>
  <si>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</si>
  <si>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</si>
  <si>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</si>
  <si>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</si>
  <si>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</si>
  <si>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</si>
  <si>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</si>
  <si>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</si>
  <si>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</si>
  <si>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</si>
  <si>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</si>
  <si>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</si>
  <si>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</si>
  <si>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</si>
  <si>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</si>
  <si>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</si>
  <si>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</si>
  <si>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</si>
  <si>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</si>
  <si>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</si>
  <si>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</si>
  <si>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</si>
  <si>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</si>
  <si>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</si>
  <si>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</si>
  <si>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</si>
  <si>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</si>
  <si>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</si>
  <si>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</si>
  <si>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</si>
  <si>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</si>
  <si>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</si>
  <si>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</si>
  <si>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</si>
  <si>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</si>
  <si>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</si>
  <si>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</si>
  <si>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</si>
  <si>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</si>
  <si>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</si>
  <si>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</si>
  <si>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</si>
  <si>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</si>
  <si>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</si>
  <si>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</si>
  <si>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</si>
  <si>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</si>
  <si>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</si>
  <si>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</si>
  <si>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</si>
  <si>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</si>
  <si>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</si>
  <si>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</si>
  <si>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</si>
  <si>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</si>
  <si>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</si>
  <si>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</si>
  <si>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</si>
  <si>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</si>
  <si>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</si>
  <si>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</si>
  <si>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</si>
  <si>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</si>
  <si>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</si>
  <si>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</si>
  <si>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</si>
  <si>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</si>
  <si>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</si>
  <si>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</si>
  <si>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</si>
  <si>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</si>
  <si>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</si>
  <si>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</si>
  <si>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</si>
  <si>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</si>
  <si>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</si>
  <si>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</si>
  <si>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</si>
  <si>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</si>
  <si>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</si>
  <si>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</si>
  <si>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</si>
  <si>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</si>
  <si>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</si>
  <si>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</si>
  <si>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</si>
  <si>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</si>
  <si>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</si>
  <si>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</si>
  <si>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</si>
  <si>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</si>
  <si>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</si>
  <si>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</si>
  <si>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</si>
  <si>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</si>
  <si>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</si>
  <si>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</si>
  <si>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</si>
  <si>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</si>
  <si>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</si>
  <si>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</si>
  <si>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</si>
  <si>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</si>
  <si>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</si>
  <si>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</si>
  <si>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</si>
  <si>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</si>
  <si>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</si>
  <si>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</si>
  <si>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</si>
  <si>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</si>
  <si>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</si>
  <si>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</si>
  <si>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</si>
  <si>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</si>
  <si>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</si>
  <si>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</si>
  <si>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</si>
  <si>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</si>
  <si>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</si>
  <si>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</si>
  <si>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</si>
  <si>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</si>
  <si>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</si>
  <si>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</si>
  <si>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</si>
  <si>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</si>
  <si>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</si>
  <si>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</si>
  <si>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</si>
  <si>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</si>
  <si>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</si>
  <si>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</si>
  <si>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</si>
  <si>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</si>
  <si>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</si>
  <si>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</si>
  <si>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</si>
  <si>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</si>
  <si>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</si>
  <si>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</si>
  <si>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</si>
  <si>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</si>
  <si>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</si>
  <si>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</si>
  <si>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</si>
  <si>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</si>
  <si>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</si>
  <si>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</si>
  <si>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</si>
  <si>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</si>
  <si>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</si>
  <si>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</si>
  <si>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</si>
  <si>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</si>
  <si>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</si>
  <si>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</si>
  <si>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</si>
  <si>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</si>
  <si>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</si>
  <si>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</si>
  <si>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</si>
  <si>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</si>
  <si>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</si>
  <si>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</si>
  <si>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</si>
  <si>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</si>
  <si>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</si>
  <si>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</si>
  <si>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</si>
  <si>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</si>
  <si>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</si>
  <si>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</si>
  <si>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</si>
  <si>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</si>
  <si>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</si>
  <si>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</si>
  <si>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</si>
  <si>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</si>
  <si>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</si>
  <si>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</si>
  <si>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</si>
  <si>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</si>
  <si>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</si>
  <si>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</si>
  <si>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</si>
  <si>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</si>
  <si>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</si>
  <si>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</si>
  <si>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</si>
  <si>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</si>
  <si>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</si>
  <si>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</si>
  <si>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</si>
  <si>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</si>
  <si>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</si>
  <si>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</si>
  <si>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</si>
  <si>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</si>
  <si>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</si>
  <si>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</si>
  <si>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</si>
  <si>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</si>
  <si>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</si>
  <si>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</si>
  <si>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</si>
  <si>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</si>
  <si>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</si>
  <si>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</si>
  <si>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</si>
  <si>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</si>
  <si>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</si>
  <si>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</si>
  <si>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</si>
  <si>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</si>
  <si>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</si>
  <si>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</si>
  <si>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</si>
  <si>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</si>
  <si>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</si>
  <si>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</si>
  <si>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</si>
  <si>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</si>
  <si>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</si>
  <si>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</si>
  <si>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</si>
  <si>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</si>
  <si>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</si>
  <si>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</si>
  <si>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</si>
  <si>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</si>
  <si>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</si>
  <si>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</si>
  <si>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</si>
  <si>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</si>
  <si>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</si>
  <si>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</si>
  <si>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</si>
  <si>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</si>
  <si>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</si>
  <si>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</si>
  <si>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</si>
  <si>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</si>
  <si>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</si>
  <si>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</si>
  <si>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</si>
  <si>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</si>
  <si>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</si>
  <si>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</si>
  <si>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</si>
  <si>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</si>
  <si>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</si>
  <si>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</si>
  <si>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</si>
  <si>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</si>
  <si>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</si>
  <si>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</si>
  <si>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</si>
  <si>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</si>
  <si>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</si>
  <si>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</si>
  <si>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</si>
  <si>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</si>
  <si>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</si>
  <si>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</si>
  <si>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</si>
  <si>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</si>
  <si>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</si>
  <si>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</si>
  <si>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</si>
  <si>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</si>
  <si>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</si>
  <si>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</si>
  <si>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</si>
  <si>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</si>
  <si>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</si>
  <si>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</si>
  <si>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</si>
  <si>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</si>
  <si>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</si>
  <si>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</si>
  <si>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</si>
  <si>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</si>
  <si>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</si>
  <si>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</si>
  <si>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</si>
  <si>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</si>
  <si>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</si>
  <si>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</si>
  <si>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</si>
  <si>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</si>
  <si>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</si>
  <si>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</si>
  <si>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</si>
  <si>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</si>
  <si>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</si>
  <si>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</si>
  <si>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</si>
  <si>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</si>
  <si>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</si>
  <si>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</si>
  <si>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</si>
  <si>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</si>
  <si>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</si>
  <si>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</si>
  <si>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</si>
  <si>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</si>
  <si>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</si>
  <si>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</si>
  <si>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</si>
  <si>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</si>
  <si>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</si>
  <si>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</si>
  <si>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</si>
  <si>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</si>
  <si>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</si>
  <si>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</si>
  <si>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</si>
  <si>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</si>
  <si>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</si>
  <si>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</si>
  <si>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</si>
  <si>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</si>
  <si>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</si>
  <si>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</si>
  <si>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</si>
  <si>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</si>
  <si>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</si>
  <si>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</si>
  <si>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</si>
  <si>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</si>
  <si>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</si>
  <si>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</si>
  <si>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</si>
  <si>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</si>
  <si>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</si>
  <si>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</si>
  <si>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</si>
  <si>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</si>
  <si>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</si>
  <si>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</si>
  <si>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</si>
  <si>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</si>
  <si>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</si>
  <si>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</si>
  <si>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</si>
  <si>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</si>
  <si>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</si>
  <si>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</si>
  <si>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</si>
  <si>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</si>
  <si>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</si>
  <si>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</si>
  <si>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</si>
  <si>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</si>
  <si>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</si>
  <si>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</si>
  <si>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</si>
  <si>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</si>
  <si>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</si>
  <si>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</si>
  <si>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</si>
  <si>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</si>
  <si>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</si>
  <si>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</si>
  <si>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</si>
  <si>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</si>
  <si>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</si>
  <si>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</si>
  <si>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</si>
  <si>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</si>
  <si>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</si>
  <si>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</si>
  <si>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</si>
  <si>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</si>
  <si>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</si>
  <si>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</si>
  <si>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</si>
  <si>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</si>
  <si>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</si>
  <si>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</si>
  <si>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</si>
  <si>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</si>
  <si>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</si>
  <si>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</si>
  <si>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</si>
  <si>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</si>
  <si>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</si>
  <si>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</si>
  <si>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</si>
  <si>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</si>
  <si>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</si>
  <si>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</si>
  <si>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</si>
  <si>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</si>
  <si>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</si>
  <si>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</si>
  <si>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</si>
  <si>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</si>
  <si>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</si>
  <si>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</si>
  <si>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</si>
  <si>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</si>
  <si>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</si>
  <si>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</si>
  <si>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</si>
  <si>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</si>
  <si>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</si>
  <si>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</si>
  <si>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</si>
  <si>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</si>
  <si>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</si>
  <si>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</si>
  <si>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</si>
  <si>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</si>
  <si>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</si>
  <si>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</si>
  <si>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</si>
  <si>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</si>
  <si>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</si>
  <si>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</si>
  <si>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</si>
  <si>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</si>
  <si>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</si>
  <si>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</si>
  <si>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</si>
  <si>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</si>
  <si>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</si>
  <si>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</si>
  <si>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</si>
  <si>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</si>
  <si>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</si>
  <si>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</si>
  <si>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</si>
  <si>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</si>
  <si>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</si>
  <si>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</si>
  <si>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</si>
  <si>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</si>
  <si>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</si>
  <si>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</si>
  <si>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</si>
  <si>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</si>
  <si>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</si>
  <si>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</si>
  <si>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</si>
  <si>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</si>
  <si>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</si>
  <si>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</si>
  <si>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</si>
  <si>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</si>
  <si>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</si>
  <si>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</si>
  <si>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</si>
  <si>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</si>
  <si>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</si>
  <si>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</si>
  <si>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</si>
  <si>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</si>
  <si>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</si>
  <si>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</si>
  <si>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</si>
  <si>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</si>
  <si>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</si>
  <si>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</si>
  <si>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</si>
  <si>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</si>
  <si>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</si>
  <si>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</si>
  <si>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</si>
  <si>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</si>
  <si>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</si>
  <si>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</si>
  <si>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</si>
  <si>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</si>
  <si>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</si>
  <si>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</si>
  <si>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</si>
  <si>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</si>
  <si>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</si>
  <si>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</si>
  <si>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</si>
  <si>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</si>
  <si>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</si>
  <si>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</si>
  <si>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</si>
  <si>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</si>
  <si>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</si>
  <si>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</si>
  <si>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</si>
  <si>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</si>
  <si>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</si>
  <si>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</si>
  <si>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</si>
  <si>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</si>
  <si>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</si>
  <si>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</si>
  <si>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</si>
  <si>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</si>
  <si>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</si>
  <si>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</si>
  <si>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</si>
  <si>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</si>
  <si>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</si>
  <si>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</si>
  <si>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</si>
  <si>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</si>
  <si>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</si>
  <si>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</si>
  <si>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</si>
  <si>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</si>
  <si>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</si>
  <si>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</si>
  <si>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</si>
  <si>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</si>
  <si>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</si>
  <si>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</si>
  <si>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</si>
  <si>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</si>
  <si>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</si>
  <si>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</si>
  <si>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</si>
  <si>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</si>
  <si>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</si>
  <si>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</si>
  <si>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</si>
  <si>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</si>
  <si>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</si>
  <si>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</si>
  <si>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</si>
  <si>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</si>
  <si>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</si>
  <si>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</si>
  <si>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</si>
  <si>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</si>
  <si>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</si>
  <si>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</si>
  <si>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</si>
  <si>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</si>
  <si>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</si>
  <si>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</si>
  <si>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</si>
  <si>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</si>
  <si>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</si>
  <si>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</si>
  <si>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</si>
  <si>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</si>
  <si>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</si>
  <si>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</si>
  <si>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</si>
  <si>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</si>
  <si>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</si>
  <si>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</si>
  <si>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</si>
  <si>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</si>
  <si>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</si>
  <si>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</si>
  <si>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</si>
  <si>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</si>
  <si>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</si>
  <si>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</si>
  <si>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</si>
  <si>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</si>
  <si>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</si>
  <si>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</si>
  <si>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</si>
  <si>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</si>
  <si>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</si>
  <si>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</si>
  <si>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</si>
  <si>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</si>
  <si>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</si>
  <si>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</si>
  <si>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</si>
  <si>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</si>
  <si>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</si>
  <si>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</si>
  <si>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</si>
  <si>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</si>
  <si>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</si>
  <si>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</si>
  <si>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</si>
  <si>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</si>
  <si>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</si>
  <si>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</si>
  <si>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</si>
  <si>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</si>
  <si>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</si>
  <si>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</si>
  <si>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</si>
  <si>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</si>
  <si>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</si>
  <si>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</si>
  <si>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</si>
  <si>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</si>
  <si>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</si>
  <si>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</si>
  <si>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</si>
  <si>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</si>
  <si>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</si>
  <si>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</si>
  <si>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</si>
  <si>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</si>
  <si>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</si>
  <si>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</si>
  <si>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</si>
  <si>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</si>
  <si>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</si>
  <si>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</si>
  <si>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</si>
  <si>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</si>
  <si>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</si>
  <si>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</si>
  <si>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</si>
  <si>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</si>
  <si>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</si>
  <si>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</si>
  <si>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</si>
  <si>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</si>
  <si>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</si>
  <si>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</si>
  <si>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</si>
  <si>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</si>
  <si>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</si>
  <si>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</si>
  <si>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</si>
  <si>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</si>
  <si>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</si>
  <si>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</si>
  <si>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</si>
  <si>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</si>
  <si>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</si>
  <si>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</si>
  <si>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</si>
  <si>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</si>
  <si>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</si>
  <si>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</si>
  <si>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</si>
  <si>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</si>
  <si>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</si>
  <si>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</si>
  <si>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</si>
  <si>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</si>
  <si>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</si>
  <si>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</si>
  <si>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</si>
  <si>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</si>
  <si>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</si>
  <si>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</si>
  <si>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</si>
  <si>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</si>
  <si>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</si>
  <si>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</si>
  <si>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</si>
  <si>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</si>
  <si>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</si>
  <si>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</si>
  <si>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</si>
  <si>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</si>
  <si>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</si>
  <si>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</si>
  <si>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</si>
  <si>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</si>
  <si>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</si>
  <si>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</si>
  <si>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</si>
  <si>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</si>
  <si>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</si>
  <si>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</si>
  <si>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</si>
  <si>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</si>
  <si>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</si>
  <si>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</si>
  <si>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</si>
  <si>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</si>
  <si>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</si>
  <si>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</si>
  <si>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</si>
  <si>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</si>
  <si>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</si>
  <si>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</si>
  <si>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</si>
  <si>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</si>
  <si>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</si>
  <si>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</si>
  <si>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</si>
  <si>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</si>
  <si>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</si>
  <si>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</si>
  <si>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</si>
  <si>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</si>
  <si>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</si>
  <si>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</si>
  <si>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</si>
  <si>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</si>
  <si>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</si>
  <si>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</si>
  <si>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</si>
  <si>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</si>
  <si>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</si>
  <si>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</si>
  <si>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</si>
  <si>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</si>
  <si>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</si>
  <si>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</si>
  <si>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</si>
  <si>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</si>
  <si>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</si>
  <si>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</si>
  <si>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</si>
  <si>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</si>
  <si>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</si>
  <si>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</si>
  <si>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</si>
  <si>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</si>
  <si>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</si>
  <si>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</si>
  <si>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</si>
  <si>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</si>
  <si>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</si>
  <si>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</si>
  <si>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</si>
  <si>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</si>
  <si>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</si>
  <si>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</si>
  <si>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</si>
  <si>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</si>
  <si>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</si>
  <si>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</si>
  <si>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</si>
  <si>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</si>
  <si>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</si>
  <si>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</si>
  <si>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</si>
  <si>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</si>
  <si>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</si>
  <si>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</si>
  <si>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</si>
  <si>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</si>
  <si>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</si>
  <si>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</si>
  <si>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</si>
  <si>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</si>
  <si>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</si>
  <si>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</si>
  <si>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</si>
  <si>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</si>
  <si>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</si>
  <si>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</si>
  <si>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</si>
  <si>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</si>
  <si>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</si>
  <si>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</si>
  <si>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</si>
  <si>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</si>
  <si>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</si>
  <si>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</si>
  <si>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</si>
  <si>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</si>
  <si>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</si>
  <si>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</si>
  <si>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</si>
  <si>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</si>
  <si>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</si>
  <si>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</si>
  <si>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</si>
  <si>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</si>
  <si>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</si>
  <si>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</si>
  <si>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</si>
  <si>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</si>
  <si>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</si>
  <si>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</si>
  <si>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</si>
  <si>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</si>
  <si>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</si>
  <si>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</si>
  <si>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</si>
  <si>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</si>
  <si>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</si>
  <si>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</si>
  <si>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</si>
  <si>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</si>
  <si>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</si>
  <si>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</si>
  <si>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</si>
  <si>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</si>
  <si>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</si>
  <si>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</si>
  <si>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</si>
  <si>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</si>
  <si>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</si>
  <si>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</si>
  <si>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</si>
  <si>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</si>
  <si>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</si>
  <si>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</si>
  <si>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</si>
  <si>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</si>
  <si>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</si>
  <si>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</si>
  <si>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</si>
  <si>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</si>
  <si>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</si>
  <si>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</si>
  <si>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</si>
  <si>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</si>
  <si>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</si>
  <si>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</si>
  <si>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</si>
  <si>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</si>
  <si>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</si>
  <si>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</si>
  <si>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</si>
  <si>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</si>
  <si>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</si>
  <si>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</si>
  <si>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</si>
  <si>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</si>
  <si>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</si>
  <si>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</si>
  <si>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</si>
  <si>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</si>
  <si>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</si>
  <si>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</si>
  <si>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</si>
  <si>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</si>
  <si>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</si>
  <si>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</si>
  <si>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</si>
  <si>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</si>
  <si>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</si>
  <si>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</si>
  <si>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</si>
  <si>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</si>
  <si>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</si>
  <si>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</si>
  <si>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</si>
  <si>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</si>
  <si>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</si>
  <si>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</si>
  <si>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</si>
  <si>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</si>
  <si>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</si>
  <si>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</si>
  <si>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</si>
  <si>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</si>
  <si>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</si>
  <si>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</si>
  <si>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</si>
  <si>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</si>
  <si>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</si>
  <si>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</si>
  <si>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</si>
  <si>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</si>
  <si>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</si>
  <si>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</si>
  <si>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</si>
  <si>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</si>
  <si>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</si>
  <si>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</si>
  <si>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</si>
  <si>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</si>
  <si>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</si>
  <si>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</si>
  <si>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</si>
  <si>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</si>
  <si>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</si>
  <si>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</si>
  <si>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</si>
  <si>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</si>
  <si>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</si>
  <si>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</si>
  <si>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</si>
  <si>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</si>
  <si>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</si>
  <si>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</si>
  <si>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</si>
  <si>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</si>
  <si>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</si>
  <si>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</si>
  <si>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</si>
  <si>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</si>
  <si>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</si>
  <si>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</si>
  <si>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</si>
  <si>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</si>
  <si>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</si>
  <si>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</si>
  <si>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</si>
  <si>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</si>
  <si>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</si>
  <si>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</si>
  <si>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</si>
  <si>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</si>
  <si>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</si>
  <si>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</si>
  <si>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</si>
  <si>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</si>
  <si>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</si>
  <si>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</si>
  <si>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</si>
  <si>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</si>
  <si>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</si>
  <si>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</si>
  <si>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</si>
  <si>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</si>
  <si>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</si>
  <si>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</si>
  <si>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</si>
  <si>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</si>
  <si>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</si>
  <si>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</si>
  <si>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</si>
  <si>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</si>
  <si>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</si>
  <si>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</si>
  <si>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</si>
  <si>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</si>
  <si>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</si>
  <si>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</si>
  <si>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</si>
  <si>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</si>
  <si>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</si>
  <si>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</si>
  <si>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</si>
  <si>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</si>
  <si>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</si>
  <si>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</si>
  <si>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</si>
  <si>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</si>
  <si>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</si>
  <si>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</si>
  <si>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</si>
  <si>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</si>
  <si>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</si>
  <si>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</si>
  <si>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</si>
  <si>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</si>
  <si>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</si>
  <si>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</si>
  <si>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</si>
  <si>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</si>
  <si>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</si>
  <si>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</si>
  <si>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</si>
  <si>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</si>
  <si>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</si>
  <si>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</si>
  <si>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</si>
  <si>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</si>
  <si>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</si>
  <si>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</si>
  <si>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</si>
  <si>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</si>
  <si>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</si>
  <si>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</si>
  <si>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</si>
  <si>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</si>
  <si>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</si>
  <si>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</si>
  <si>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</si>
  <si>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</si>
  <si>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</si>
  <si>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</si>
  <si>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</si>
  <si>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</si>
  <si>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</si>
  <si>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</si>
  <si>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</si>
  <si>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</si>
  <si>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</si>
  <si>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</si>
  <si>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</si>
  <si>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</si>
  <si>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</si>
  <si>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</si>
  <si>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</si>
  <si>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</si>
  <si>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</si>
  <si>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</si>
  <si>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</si>
  <si>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</si>
  <si>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</si>
  <si>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</si>
  <si>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</si>
  <si>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</si>
  <si>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</si>
  <si>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</si>
  <si>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</si>
  <si>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</si>
  <si>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</si>
  <si>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</si>
  <si>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</si>
  <si>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</si>
  <si>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</si>
  <si>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</si>
  <si>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</si>
  <si>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</si>
  <si>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</si>
  <si>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</si>
  <si>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</si>
  <si>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</si>
  <si>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</si>
  <si>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</si>
  <si>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</si>
  <si>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</si>
  <si>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</si>
  <si>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</si>
  <si>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</si>
  <si>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</si>
  <si>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</si>
  <si>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</si>
  <si>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</si>
  <si>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</si>
  <si>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</si>
  <si>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</si>
  <si>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</si>
  <si>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</si>
  <si>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</si>
  <si>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</si>
  <si>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</si>
  <si>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</si>
  <si>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</si>
  <si>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</si>
  <si>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</si>
  <si>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</si>
  <si>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</si>
  <si>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</si>
  <si>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</si>
  <si>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</si>
  <si>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</si>
  <si>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</si>
  <si>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</si>
  <si>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</si>
  <si>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</si>
  <si>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</si>
  <si>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</si>
  <si>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</si>
  <si>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</si>
  <si>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</si>
  <si>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</si>
  <si>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</si>
  <si>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</si>
  <si>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</si>
  <si>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</si>
  <si>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</si>
  <si>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</si>
  <si>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</si>
  <si>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</si>
  <si>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</si>
  <si>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</si>
  <si>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</si>
  <si>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</si>
  <si>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</si>
  <si>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</si>
  <si>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</si>
  <si>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</si>
  <si>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</si>
  <si>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</si>
  <si>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</si>
  <si>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</si>
  <si>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</si>
  <si>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</si>
  <si>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</si>
  <si>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</si>
  <si>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</si>
  <si>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</si>
  <si>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</si>
  <si>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</si>
  <si>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</si>
  <si>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</si>
  <si>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</si>
  <si>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</si>
  <si>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</si>
  <si>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</si>
  <si>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</si>
  <si>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</si>
  <si>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</si>
  <si>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</si>
  <si>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</si>
  <si>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</si>
  <si>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</si>
  <si>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</si>
  <si>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</si>
  <si>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</si>
  <si>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</si>
  <si>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</si>
  <si>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</si>
  <si>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</si>
  <si>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</si>
  <si>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</si>
  <si>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</si>
  <si>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</si>
  <si>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</si>
  <si>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</si>
  <si>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</si>
  <si>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</si>
  <si>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</si>
  <si>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</si>
  <si>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</si>
  <si>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</si>
  <si>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</si>
  <si>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</si>
  <si>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</si>
  <si>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</si>
  <si>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</si>
  <si>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</si>
  <si>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</si>
  <si>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</si>
  <si>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</si>
  <si>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</si>
  <si>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</si>
  <si>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</si>
  <si>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</si>
  <si>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</si>
  <si>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</si>
  <si>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</si>
  <si>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</si>
  <si>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</si>
  <si>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</si>
  <si>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</si>
  <si>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</si>
  <si>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</si>
  <si>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</si>
  <si>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</si>
  <si>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</si>
  <si>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</si>
  <si>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</si>
  <si>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</si>
  <si>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</si>
  <si>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</si>
  <si>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</si>
  <si>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</si>
  <si>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</si>
  <si>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</si>
  <si>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</si>
  <si>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</si>
  <si>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</si>
  <si>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</si>
  <si>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</si>
  <si>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</si>
  <si>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</si>
  <si>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</si>
  <si>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</si>
  <si>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</si>
  <si>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</si>
  <si>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</si>
  <si>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</si>
  <si>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</si>
  <si>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</si>
  <si>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</si>
  <si>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</si>
  <si>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</si>
  <si>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</si>
  <si>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</si>
  <si>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</si>
  <si>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</si>
  <si>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</si>
  <si>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</si>
  <si>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</si>
  <si>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</si>
  <si>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</si>
  <si>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</si>
  <si>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</si>
  <si>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</si>
  <si>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</si>
  <si>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</si>
  <si>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</si>
  <si>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</si>
  <si>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</si>
  <si>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</si>
  <si>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</si>
  <si>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</si>
  <si>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</si>
  <si>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</si>
  <si>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</si>
  <si>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</si>
  <si>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</si>
  <si>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</si>
  <si>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</si>
  <si>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</si>
  <si>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</si>
  <si>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</si>
  <si>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</si>
  <si>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</si>
  <si>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</si>
  <si>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</si>
  <si>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</si>
  <si>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</si>
  <si>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</si>
  <si>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</si>
  <si>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</si>
  <si>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</si>
  <si>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</si>
  <si>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</si>
  <si>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</si>
  <si>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</si>
  <si>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</si>
  <si>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</si>
  <si>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</si>
  <si>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</si>
  <si>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</si>
  <si>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</si>
  <si>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</si>
  <si>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</si>
  <si>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</si>
  <si>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</si>
  <si>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</si>
  <si>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</si>
  <si>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</si>
  <si>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</si>
  <si>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</si>
  <si>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</si>
  <si>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</si>
  <si>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</si>
  <si>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</si>
  <si>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</si>
  <si>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</si>
  <si>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</si>
  <si>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</si>
  <si>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</si>
  <si>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</si>
  <si>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</si>
  <si>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</si>
  <si>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</si>
  <si>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</si>
  <si>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</si>
  <si>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</si>
  <si>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</si>
  <si>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</si>
  <si>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</si>
  <si>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</si>
  <si>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</si>
  <si>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</si>
  <si>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</si>
  <si>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</si>
  <si>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</si>
  <si>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</si>
  <si>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</si>
  <si>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</si>
  <si>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</si>
  <si>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</si>
  <si>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</si>
  <si>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</si>
  <si>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</si>
  <si>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</si>
  <si>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</si>
  <si>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</si>
  <si>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</si>
  <si>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</si>
  <si>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</si>
  <si>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</si>
  <si>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</si>
  <si>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</si>
  <si>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</si>
  <si>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</si>
  <si>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</si>
  <si>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</si>
  <si>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</si>
  <si>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</si>
  <si>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</si>
  <si>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</si>
  <si>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</si>
  <si>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</si>
  <si>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</si>
  <si>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</si>
  <si>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</si>
  <si>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</si>
  <si>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</si>
  <si>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</si>
  <si>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</si>
  <si>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</si>
  <si>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</si>
  <si>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</si>
  <si>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</si>
  <si>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</si>
  <si>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</si>
  <si>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</si>
  <si>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</si>
  <si>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</si>
  <si>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</si>
  <si>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</si>
  <si>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</si>
  <si>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</si>
  <si>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</si>
  <si>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</si>
  <si>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</si>
  <si>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</si>
  <si>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</si>
  <si>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</si>
  <si>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</si>
  <si>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</si>
  <si>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</si>
  <si>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</si>
  <si>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</si>
  <si>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</si>
  <si>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</si>
  <si>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</si>
  <si>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</si>
  <si>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</si>
  <si>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</si>
  <si>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</si>
  <si>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</si>
  <si>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</si>
  <si>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</si>
  <si>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</si>
  <si>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</si>
  <si>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</si>
  <si>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</si>
  <si>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</si>
  <si>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</si>
  <si>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</si>
  <si>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</si>
  <si>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</si>
  <si>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</si>
  <si>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</si>
  <si>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</si>
  <si>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</si>
  <si>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</si>
  <si>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</si>
  <si>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</si>
  <si>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</si>
  <si>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</si>
  <si>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</si>
  <si>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</si>
  <si>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</si>
  <si>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</si>
  <si>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</si>
  <si>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</si>
  <si>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</si>
  <si>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</si>
  <si>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</si>
  <si>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</si>
  <si>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</si>
  <si>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</si>
  <si>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</si>
  <si>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</si>
  <si>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</si>
  <si>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</si>
  <si>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</si>
  <si>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</si>
  <si>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</si>
  <si>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</si>
  <si>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</si>
  <si>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</si>
  <si>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</si>
  <si>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</si>
  <si>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</si>
  <si>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</si>
  <si>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</si>
  <si>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</si>
  <si>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</si>
  <si>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</si>
  <si>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</si>
  <si>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</si>
  <si>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</si>
  <si>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</si>
  <si>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</si>
  <si>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</si>
  <si>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</si>
  <si>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</si>
  <si>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</si>
  <si>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</si>
  <si>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</si>
  <si>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</si>
  <si>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</si>
  <si>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</si>
  <si>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</si>
  <si>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</si>
  <si>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</si>
  <si>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</si>
  <si>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</si>
  <si>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</si>
  <si>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</si>
  <si>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</si>
  <si>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</si>
  <si>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</si>
  <si>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</si>
  <si>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</si>
  <si>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</si>
  <si>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</si>
  <si>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</si>
  <si>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</si>
  <si>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</si>
  <si>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</si>
  <si>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</si>
  <si>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</si>
  <si>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</si>
  <si>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</si>
  <si>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</si>
  <si>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</si>
  <si>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</si>
  <si>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</si>
  <si>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</si>
  <si>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</si>
  <si>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</si>
  <si>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</si>
  <si>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</si>
  <si>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</si>
  <si>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</si>
  <si>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</si>
  <si>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</si>
  <si>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</si>
  <si>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</si>
  <si>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</si>
  <si>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</si>
  <si>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</si>
  <si>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</si>
  <si>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</si>
  <si>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</si>
  <si>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</si>
  <si>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</si>
  <si>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</si>
  <si>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</si>
  <si>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</si>
  <si>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</si>
  <si>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</si>
  <si>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</si>
  <si>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</si>
  <si>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</si>
  <si>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</si>
  <si>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</si>
  <si>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</si>
  <si>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</si>
  <si>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</si>
  <si>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</si>
  <si>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</si>
  <si>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</si>
  <si>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</si>
  <si>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</si>
  <si>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</si>
  <si>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</si>
  <si>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</si>
  <si>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</si>
  <si>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</si>
  <si>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</si>
  <si>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</si>
  <si>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</si>
  <si>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</si>
  <si>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</si>
  <si>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</si>
  <si>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</si>
  <si>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</si>
  <si>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</si>
  <si>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</si>
  <si>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</si>
  <si>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</si>
  <si>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</si>
  <si>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</si>
  <si>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</si>
  <si>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</si>
  <si>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</si>
  <si>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</si>
  <si>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</si>
  <si>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</si>
  <si>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</si>
  <si>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</si>
  <si>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</si>
  <si>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</si>
  <si>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</si>
  <si>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</si>
  <si>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</si>
  <si>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</si>
  <si>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</si>
  <si>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</si>
  <si>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</si>
  <si>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</si>
  <si>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</si>
  <si>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</si>
  <si>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</si>
  <si>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</si>
  <si>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</si>
  <si>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</si>
  <si>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</si>
  <si>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</si>
  <si>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</si>
  <si>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</si>
  <si>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</si>
  <si>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</si>
  <si>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</si>
  <si>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</si>
  <si>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</si>
  <si>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</si>
  <si>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</si>
  <si>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</si>
  <si>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</si>
  <si>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</si>
  <si>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</si>
  <si>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</si>
  <si>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</si>
  <si>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</si>
  <si>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</si>
  <si>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</si>
  <si>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</si>
  <si>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</si>
  <si>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</si>
  <si>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</si>
  <si>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</si>
  <si>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</si>
  <si>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</si>
  <si>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</si>
  <si>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</si>
  <si>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</si>
  <si>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</si>
  <si>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</si>
  <si>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</si>
  <si>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</si>
  <si>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</si>
  <si>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</si>
  <si>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</si>
  <si>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</si>
  <si>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</si>
  <si>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</si>
  <si>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</si>
  <si>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</si>
  <si>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</si>
  <si>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</si>
  <si>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</si>
  <si>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</si>
  <si>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</si>
  <si>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</si>
  <si>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</si>
  <si>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</si>
  <si>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</si>
  <si>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</si>
  <si>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</si>
  <si>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</si>
  <si>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</si>
  <si>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</si>
  <si>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</si>
  <si>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</si>
  <si>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</si>
  <si>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</si>
  <si>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</si>
  <si>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</si>
  <si>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</si>
  <si>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</si>
  <si>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</si>
  <si>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</si>
  <si>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</si>
  <si>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</si>
  <si>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</si>
  <si>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</si>
  <si>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</si>
  <si>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</si>
  <si>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</si>
  <si>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</si>
  <si>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</si>
  <si>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</si>
  <si>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</si>
  <si>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</si>
  <si>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</si>
  <si>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</si>
  <si>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</si>
  <si>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</si>
  <si>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</si>
  <si>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</si>
  <si>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</si>
  <si>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</si>
  <si>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</si>
  <si>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</si>
  <si>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</si>
  <si>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</si>
  <si>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</si>
  <si>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</si>
  <si>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</si>
  <si>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</si>
  <si>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</si>
  <si>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</si>
  <si>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</si>
  <si>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</si>
  <si>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</si>
  <si>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</si>
  <si>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</si>
  <si>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</si>
  <si>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</si>
  <si>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</si>
  <si>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</si>
  <si>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</si>
  <si>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</si>
  <si>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</si>
  <si>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</si>
  <si>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</si>
  <si>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</si>
  <si>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</si>
  <si>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</si>
  <si>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</si>
  <si>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</si>
  <si>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</si>
  <si>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</si>
  <si>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</si>
  <si>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</si>
  <si>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</si>
  <si>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</si>
  <si>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</si>
  <si>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</si>
  <si>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</si>
  <si>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</si>
  <si>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</si>
  <si>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</si>
  <si>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</si>
  <si>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</si>
  <si>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</si>
  <si>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</si>
  <si>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</si>
  <si>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</si>
  <si>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</si>
  <si>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</si>
  <si>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</si>
  <si>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</si>
  <si>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</si>
  <si>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</si>
  <si>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</si>
  <si>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</si>
  <si>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</si>
  <si>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</si>
  <si>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</si>
  <si>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</si>
  <si>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</si>
  <si>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</si>
  <si>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</si>
  <si>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</si>
  <si>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</si>
  <si>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</si>
  <si>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</si>
  <si>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</si>
  <si>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</si>
  <si>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</si>
  <si>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</si>
  <si>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</si>
  <si>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</si>
  <si>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</si>
  <si>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</si>
  <si>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</si>
  <si>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</si>
  <si>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</si>
  <si>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</si>
  <si>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</si>
  <si>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</si>
  <si>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</si>
  <si>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</si>
  <si>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</si>
  <si>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</si>
  <si>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</si>
  <si>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</si>
  <si>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</si>
  <si>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</si>
  <si>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</si>
  <si>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</si>
  <si>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</si>
  <si>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</si>
  <si>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</si>
  <si>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</si>
  <si>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</si>
  <si>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</si>
  <si>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</si>
  <si>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</si>
  <si>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</si>
  <si>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</si>
  <si>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</si>
  <si>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</si>
  <si>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</si>
  <si>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</si>
  <si>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</si>
  <si>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</si>
  <si>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</si>
  <si>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</si>
  <si>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</si>
  <si>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</si>
  <si>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</si>
  <si>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</si>
  <si>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</si>
  <si>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</si>
  <si>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</si>
  <si>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</si>
  <si>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</si>
  <si>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</si>
  <si>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</si>
  <si>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</si>
  <si>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</si>
  <si>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</si>
  <si>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</si>
  <si>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</si>
  <si>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</si>
  <si>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</si>
  <si>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</si>
  <si>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</si>
  <si>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</si>
  <si>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</si>
  <si>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</si>
  <si>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</si>
  <si>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</si>
  <si>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</si>
  <si>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</si>
  <si>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</si>
  <si>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</si>
  <si>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</si>
  <si>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</si>
  <si>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</si>
  <si>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</si>
  <si>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</si>
  <si>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</si>
  <si>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</si>
  <si>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</si>
  <si>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</si>
  <si>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</si>
  <si>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</si>
  <si>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</si>
  <si>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</si>
  <si>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</si>
  <si>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</si>
  <si>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</si>
  <si>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</si>
  <si>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</si>
  <si>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</si>
  <si>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</si>
  <si>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</si>
  <si>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</si>
  <si>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</si>
  <si>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</si>
  <si>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</si>
  <si>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</si>
  <si>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</si>
  <si>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</si>
  <si>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</si>
  <si>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</si>
  <si>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</si>
  <si>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</si>
  <si>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</si>
  <si>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</si>
  <si>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</si>
  <si>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</si>
  <si>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</si>
  <si>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</si>
  <si>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</si>
  <si>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</si>
  <si>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</si>
  <si>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</si>
  <si>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</si>
  <si>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</si>
  <si>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</si>
  <si>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</si>
  <si>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</si>
  <si>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</si>
  <si>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</si>
  <si>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</si>
  <si>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</si>
  <si>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</si>
  <si>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</si>
  <si>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</si>
  <si>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</si>
  <si>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</si>
  <si>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</si>
  <si>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</si>
  <si>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</si>
  <si>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</si>
  <si>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</si>
  <si>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</si>
  <si>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</si>
  <si>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</si>
  <si>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</si>
  <si>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</si>
  <si>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</si>
  <si>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</si>
  <si>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</si>
  <si>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</si>
  <si>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</si>
  <si>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</si>
  <si>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</si>
  <si>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</si>
  <si>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</si>
  <si>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</si>
  <si>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</si>
  <si>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</si>
  <si>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</si>
  <si>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</si>
  <si>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</si>
  <si>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</si>
  <si>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</si>
  <si>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</si>
  <si>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</si>
  <si>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</si>
  <si>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</si>
  <si>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</si>
  <si>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</si>
  <si>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</si>
  <si>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</si>
  <si>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</si>
  <si>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</si>
  <si>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</si>
  <si>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</si>
  <si>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</si>
  <si>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</si>
  <si>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</si>
  <si>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</si>
  <si>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</si>
  <si>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</si>
  <si>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</si>
  <si>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</si>
  <si>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</si>
  <si>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</si>
  <si>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</si>
  <si>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</si>
  <si>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</si>
  <si>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</si>
  <si>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</si>
  <si>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</si>
  <si>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</si>
  <si>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</si>
  <si>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</si>
  <si>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</si>
  <si>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</si>
  <si>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</si>
  <si>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</si>
  <si>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</si>
  <si>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</si>
  <si>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</si>
  <si>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</si>
  <si>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</si>
  <si>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</si>
  <si>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</si>
  <si>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</si>
  <si>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</si>
  <si>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</si>
  <si>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</si>
  <si>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</si>
  <si>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</si>
  <si>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</si>
  <si>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</si>
  <si>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</si>
  <si>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</si>
  <si>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</si>
  <si>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</si>
  <si>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</si>
  <si>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</si>
  <si>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</si>
  <si>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</si>
  <si>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</si>
  <si>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</si>
  <si>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</si>
  <si>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</si>
  <si>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</si>
  <si>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</si>
  <si>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</si>
  <si>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</si>
  <si>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</si>
  <si>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</si>
  <si>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</si>
  <si>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</si>
  <si>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</si>
  <si>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</si>
  <si>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</si>
  <si>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</si>
  <si>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</si>
  <si>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</si>
  <si>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</si>
  <si>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</si>
  <si>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</si>
  <si>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</si>
  <si>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</si>
  <si>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</si>
  <si>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</si>
  <si>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</si>
  <si>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</si>
  <si>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</si>
  <si>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</si>
  <si>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</si>
  <si>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</si>
  <si>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</si>
  <si>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</si>
  <si>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</si>
  <si>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</si>
  <si>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</si>
  <si>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</si>
  <si>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</si>
  <si>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</si>
  <si>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</si>
  <si>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</si>
  <si>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</si>
  <si>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</si>
  <si>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</si>
  <si>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</si>
  <si>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</si>
  <si>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</si>
  <si>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</si>
  <si>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</si>
  <si>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</si>
  <si>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</si>
  <si>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</si>
  <si>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</si>
  <si>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</si>
  <si>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</si>
  <si>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</si>
  <si>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</si>
  <si>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</si>
  <si>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</si>
  <si>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</si>
  <si>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</si>
  <si>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</si>
  <si>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</si>
  <si>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</si>
  <si>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</si>
  <si>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</si>
  <si>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</si>
  <si>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</si>
  <si>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</si>
  <si>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</si>
  <si>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</si>
  <si>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</si>
  <si>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</si>
  <si>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</si>
  <si>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</si>
  <si>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</si>
  <si>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</si>
  <si>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</si>
  <si>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</si>
  <si>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</si>
  <si>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</si>
  <si>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</si>
  <si>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</si>
  <si>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</si>
  <si>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</si>
  <si>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</si>
  <si>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</si>
  <si>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</si>
  <si>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</si>
  <si>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</si>
  <si>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</si>
  <si>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</si>
  <si>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</si>
  <si>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</si>
  <si>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</si>
  <si>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</si>
  <si>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</si>
  <si>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</si>
  <si>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</si>
  <si>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</si>
  <si>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</si>
  <si>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</si>
  <si>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</si>
  <si>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</si>
  <si>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</si>
  <si>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</si>
  <si>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</si>
  <si>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</si>
  <si>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</si>
  <si>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</si>
  <si>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</si>
  <si>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</si>
  <si>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</si>
  <si>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</si>
  <si>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</si>
  <si>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</si>
  <si>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</si>
  <si>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</si>
  <si>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</si>
  <si>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</si>
  <si>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</si>
  <si>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</si>
  <si>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</si>
  <si>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</si>
  <si>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</si>
  <si>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</si>
  <si>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</si>
  <si>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</si>
  <si>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</si>
  <si>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</si>
  <si>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</si>
  <si>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</si>
  <si>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</si>
  <si>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</si>
  <si>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</si>
  <si>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</si>
  <si>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</si>
  <si>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</si>
  <si>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</si>
  <si>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</si>
  <si>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</si>
  <si>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</si>
  <si>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</si>
  <si>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</si>
  <si>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</si>
  <si>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</si>
  <si>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</si>
  <si>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</si>
  <si>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</si>
  <si>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</si>
  <si>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</si>
  <si>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</si>
  <si>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</si>
  <si>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</si>
  <si>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</si>
  <si>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</si>
  <si>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</si>
  <si>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</si>
  <si>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</si>
  <si>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</si>
  <si>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</si>
  <si>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</si>
  <si>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</si>
  <si>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</si>
  <si>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</si>
  <si>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</si>
  <si>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</si>
  <si>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</si>
  <si>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</si>
  <si>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</si>
  <si>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</si>
  <si>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</si>
  <si>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</si>
  <si>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</si>
  <si>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</si>
  <si>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</si>
  <si>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</si>
  <si>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</si>
  <si>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</si>
  <si>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</si>
  <si>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</si>
  <si>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</si>
  <si>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</si>
  <si>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</si>
  <si>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</si>
  <si>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</si>
  <si>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</si>
  <si>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</si>
  <si>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</si>
  <si>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</si>
  <si>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</si>
  <si>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</si>
  <si>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</si>
  <si>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</si>
  <si>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</si>
  <si>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</si>
  <si>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</si>
  <si>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</si>
  <si>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</si>
  <si>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</si>
  <si>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</si>
  <si>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</si>
  <si>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</si>
  <si>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</si>
  <si>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</si>
  <si>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</si>
  <si>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</si>
  <si>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</si>
  <si>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</si>
  <si>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</si>
  <si>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</si>
  <si>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</si>
  <si>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</si>
  <si>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</si>
  <si>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</si>
  <si>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</si>
  <si>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</si>
  <si>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</si>
  <si>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</si>
  <si>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</si>
  <si>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</si>
  <si>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</si>
  <si>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</si>
  <si>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</si>
  <si>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</si>
  <si>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</si>
  <si>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</si>
  <si>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</si>
  <si>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</si>
  <si>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</si>
  <si>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</si>
  <si>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</si>
  <si>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</si>
  <si>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</si>
  <si>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</si>
  <si>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</si>
  <si>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</si>
  <si>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</si>
  <si>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</si>
  <si>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</si>
  <si>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</si>
  <si>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</si>
  <si>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</si>
  <si>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</si>
  <si>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</si>
  <si>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</si>
  <si>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</si>
  <si>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</si>
  <si>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</si>
  <si>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</si>
  <si>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</si>
  <si>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</si>
  <si>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</si>
  <si>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</si>
  <si>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</si>
  <si>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</si>
  <si>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</si>
  <si>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</si>
  <si>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</si>
  <si>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</si>
  <si>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</si>
  <si>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</si>
  <si>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</si>
  <si>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</si>
  <si>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</si>
  <si>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</si>
  <si>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</si>
  <si>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</si>
  <si>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</si>
  <si>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</si>
  <si>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</si>
  <si>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</si>
  <si>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</si>
  <si>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</si>
  <si>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</si>
  <si>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</si>
  <si>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</si>
  <si>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</si>
  <si>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</si>
  <si>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</si>
  <si>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</si>
  <si>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</si>
  <si>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</si>
  <si>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</si>
  <si>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</si>
  <si>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</si>
  <si>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</si>
  <si>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</si>
  <si>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</si>
  <si>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</si>
  <si>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</si>
  <si>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</si>
  <si>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</si>
  <si>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</si>
  <si>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</si>
  <si>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</si>
  <si>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</si>
  <si>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</si>
  <si>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</si>
  <si>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</si>
  <si>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</si>
  <si>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</si>
  <si>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</si>
  <si>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</si>
  <si>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</si>
  <si>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</si>
  <si>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</si>
  <si>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</si>
  <si>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</si>
  <si>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</si>
  <si>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</si>
  <si>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</si>
  <si>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</si>
  <si>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</si>
  <si>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</si>
  <si>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</si>
  <si>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</si>
  <si>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</si>
  <si>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</si>
  <si>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</si>
  <si>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</si>
  <si>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</si>
  <si>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</si>
  <si>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</si>
  <si>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</si>
  <si>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</si>
  <si>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</si>
  <si>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</si>
  <si>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</si>
  <si>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</si>
  <si>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</si>
  <si>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</si>
  <si>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</si>
  <si>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</si>
  <si>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</si>
  <si>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</si>
  <si>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</si>
  <si>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</si>
  <si>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</si>
  <si>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</si>
  <si>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</si>
  <si>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</si>
  <si>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</si>
  <si>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</si>
  <si>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</si>
  <si>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</si>
  <si>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</si>
  <si>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</si>
  <si>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</si>
  <si>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</si>
  <si>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</si>
  <si>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</si>
  <si>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</si>
  <si>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</si>
  <si>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</si>
  <si>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</si>
  <si>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</si>
  <si>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</si>
  <si>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</si>
  <si>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</si>
  <si>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</si>
  <si>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</si>
  <si>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</si>
  <si>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</si>
  <si>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</si>
  <si>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</si>
  <si>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</si>
  <si>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</si>
  <si>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</si>
  <si>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</si>
  <si>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</si>
  <si>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</si>
  <si>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</si>
  <si>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</si>
  <si>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</si>
  <si>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</si>
  <si>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</si>
  <si>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</si>
  <si>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</si>
  <si>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</si>
  <si>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</si>
  <si>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</si>
  <si>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</si>
  <si>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</si>
  <si>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</si>
  <si>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</si>
  <si>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</si>
  <si>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</si>
  <si>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</si>
  <si>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</si>
  <si>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</si>
  <si>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</si>
  <si>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</si>
  <si>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</si>
  <si>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</si>
  <si>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</si>
  <si>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</si>
  <si>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</si>
  <si>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</si>
  <si>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</si>
  <si>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</si>
  <si>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</si>
  <si>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</si>
  <si>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</si>
  <si>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</si>
  <si>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</si>
  <si>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</si>
  <si>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</si>
  <si>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</si>
  <si>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</si>
  <si>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</si>
  <si>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</si>
  <si>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</si>
  <si>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</si>
  <si>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</si>
  <si>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</si>
  <si>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</si>
  <si>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</si>
  <si>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</si>
  <si>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</si>
  <si>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</si>
  <si>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</si>
  <si>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</si>
  <si>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</si>
  <si>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</si>
  <si>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</si>
  <si>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</si>
  <si>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</si>
  <si>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</si>
  <si>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</si>
  <si>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</si>
  <si>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</si>
  <si>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</si>
  <si>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</si>
  <si>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</si>
  <si>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</si>
  <si>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</si>
  <si>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</si>
  <si>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</si>
  <si>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</si>
  <si>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</si>
  <si>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</si>
  <si>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</si>
  <si>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</si>
  <si>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</si>
  <si>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</si>
  <si>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</si>
  <si>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</si>
  <si>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</si>
  <si>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</si>
  <si>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</si>
  <si>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</si>
  <si>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</si>
  <si>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</si>
  <si>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</si>
  <si>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</si>
  <si>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</si>
  <si>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</si>
  <si>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</si>
  <si>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</si>
  <si>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</si>
  <si>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</si>
  <si>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</si>
  <si>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</si>
  <si>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</si>
  <si>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</si>
  <si>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</si>
  <si>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</si>
  <si>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</si>
  <si>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</si>
  <si>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</si>
  <si>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</si>
  <si>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</si>
  <si>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</si>
  <si>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</si>
  <si>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</si>
  <si>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</si>
  <si>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</si>
  <si>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</si>
  <si>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</si>
  <si>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</si>
  <si>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</si>
  <si>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</si>
  <si>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</si>
  <si>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</si>
  <si>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</si>
  <si>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</si>
  <si>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</si>
  <si>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</si>
  <si>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</si>
  <si>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</si>
  <si>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</si>
  <si>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</si>
  <si>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</si>
  <si>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</si>
  <si>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</si>
  <si>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</si>
  <si>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</si>
  <si>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</si>
  <si>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</si>
  <si>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</si>
  <si>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</si>
  <si>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</si>
  <si>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</si>
  <si>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</si>
  <si>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</si>
  <si>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</si>
  <si>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</si>
  <si>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</si>
  <si>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</si>
  <si>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</si>
  <si>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</si>
  <si>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</si>
  <si>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</si>
  <si>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</si>
  <si>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</si>
  <si>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</si>
  <si>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</si>
  <si>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</si>
  <si>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</si>
  <si>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</si>
  <si>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</si>
  <si>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</si>
  <si>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</si>
  <si>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</si>
  <si>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</si>
  <si>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</si>
  <si>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</si>
  <si>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</si>
  <si>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</si>
  <si>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</si>
  <si>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</si>
  <si>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</si>
  <si>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</si>
  <si>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</si>
  <si>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</si>
  <si>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</si>
  <si>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</si>
  <si>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</si>
  <si>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</si>
  <si>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</si>
  <si>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</si>
  <si>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</si>
  <si>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</si>
  <si>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</si>
  <si>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</si>
  <si>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</si>
  <si>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</si>
  <si>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</si>
  <si>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</si>
  <si>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</si>
  <si>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</si>
  <si>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</si>
  <si>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</si>
  <si>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</si>
  <si>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</si>
  <si>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</si>
  <si>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</si>
  <si>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</si>
  <si>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</si>
  <si>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</si>
  <si>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</si>
  <si>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</si>
  <si>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</si>
  <si>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</si>
  <si>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</si>
  <si>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</si>
  <si>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</si>
  <si>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</si>
  <si>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</si>
  <si>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</si>
  <si>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</si>
  <si>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</si>
  <si>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</si>
  <si>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</si>
  <si>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</si>
  <si>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</si>
  <si>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</si>
  <si>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</si>
  <si>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</si>
  <si>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</si>
  <si>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</si>
  <si>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</si>
  <si>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</si>
  <si>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</si>
  <si>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</si>
  <si>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</si>
  <si>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</si>
  <si>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</si>
  <si>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</si>
  <si>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</si>
  <si>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</si>
  <si>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</si>
  <si>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</si>
  <si>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</si>
  <si>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</si>
  <si>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</si>
  <si>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</si>
  <si>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</si>
  <si>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</si>
  <si>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</si>
  <si>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</si>
  <si>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</si>
  <si>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</si>
  <si>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</si>
  <si>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</si>
  <si>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</si>
  <si>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</si>
  <si>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</si>
  <si>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</si>
  <si>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</si>
  <si>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</si>
  <si>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</si>
  <si>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</si>
  <si>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</si>
  <si>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</si>
  <si>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</si>
  <si>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</si>
  <si>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</si>
  <si>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</si>
  <si>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</si>
  <si>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</si>
  <si>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</si>
  <si>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</si>
  <si>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</si>
  <si>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</si>
  <si>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</si>
  <si>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</si>
  <si>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</si>
  <si>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</si>
  <si>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</si>
  <si>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</si>
  <si>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</si>
  <si>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</si>
  <si>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</si>
  <si>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</si>
  <si>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</si>
  <si>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</si>
  <si>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</si>
  <si>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</si>
  <si>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</si>
  <si>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</si>
  <si>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</si>
  <si>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</si>
  <si>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</si>
  <si>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</si>
  <si>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</si>
  <si>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</si>
  <si>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</si>
  <si>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</si>
  <si>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</si>
  <si>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</si>
  <si>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</si>
  <si>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</si>
  <si>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</si>
  <si>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</si>
  <si>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</si>
  <si>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</si>
  <si>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</si>
  <si>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</si>
  <si>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</si>
  <si>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</si>
  <si>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</si>
  <si>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</si>
  <si>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</si>
  <si>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</si>
  <si>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</si>
  <si>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</si>
  <si>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</si>
  <si>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</si>
  <si>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</si>
  <si>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</si>
  <si>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</si>
  <si>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</si>
  <si>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</si>
  <si>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</si>
  <si>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</si>
  <si>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</si>
  <si>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</si>
  <si>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</si>
  <si>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</si>
  <si>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</si>
  <si>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</si>
  <si>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</si>
  <si>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</si>
  <si>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</si>
  <si>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</si>
  <si>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</si>
  <si>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</si>
  <si>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</si>
  <si>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</si>
  <si>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</si>
  <si>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</si>
  <si>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</si>
  <si>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</si>
  <si>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</si>
  <si>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</si>
  <si>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</si>
  <si>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</si>
  <si>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</si>
  <si>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</si>
  <si>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</si>
  <si>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</si>
  <si>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</si>
  <si>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</si>
  <si>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</si>
  <si>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</si>
  <si>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</si>
  <si>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</si>
  <si>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</si>
  <si>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</si>
  <si>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</si>
  <si>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</si>
  <si>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</si>
  <si>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</si>
  <si>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</si>
  <si>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</si>
  <si>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</si>
  <si>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</si>
  <si>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</si>
  <si>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</si>
  <si>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</si>
  <si>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</si>
  <si>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</si>
  <si>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</si>
  <si>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</si>
  <si>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</si>
  <si>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</si>
  <si>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</si>
  <si>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</si>
  <si>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</si>
  <si>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</si>
  <si>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</si>
  <si>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</si>
  <si>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</si>
  <si>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</si>
  <si>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</si>
  <si>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</si>
  <si>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</si>
  <si>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</si>
  <si>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</si>
  <si>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</si>
  <si>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</si>
  <si>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</si>
  <si>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</si>
  <si>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</si>
  <si>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</si>
  <si>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</si>
  <si>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</si>
  <si>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</si>
  <si>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</si>
  <si>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</si>
  <si>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</si>
  <si>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</si>
  <si>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</si>
  <si>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</si>
  <si>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</si>
  <si>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</si>
  <si>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</si>
  <si>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</si>
  <si>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</si>
  <si>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</si>
  <si>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</si>
  <si>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</si>
  <si>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</si>
  <si>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</si>
  <si>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</si>
  <si>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</si>
  <si>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</si>
  <si>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</si>
  <si>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</si>
  <si>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</si>
  <si>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</si>
  <si>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</si>
  <si>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</si>
  <si>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</si>
  <si>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</si>
  <si>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</si>
  <si>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</si>
  <si>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</si>
  <si>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</si>
  <si>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</si>
  <si>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</si>
  <si>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</si>
  <si>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</si>
  <si>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</si>
  <si>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</si>
  <si>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</si>
  <si>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</si>
  <si>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</si>
  <si>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</si>
  <si>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</si>
  <si>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</si>
  <si>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</si>
  <si>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</si>
  <si>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</si>
  <si>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</si>
  <si>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</si>
  <si>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</si>
  <si>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</si>
  <si>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</si>
  <si>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</si>
  <si>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</si>
  <si>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</si>
  <si>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</si>
  <si>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</si>
  <si>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</si>
  <si>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</si>
  <si>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</si>
  <si>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</si>
  <si>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</si>
  <si>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</si>
  <si>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</si>
  <si>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</si>
  <si>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</si>
  <si>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</si>
  <si>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</si>
  <si>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</si>
  <si>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</si>
  <si>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</si>
  <si>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</si>
  <si>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</si>
  <si>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</si>
  <si>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</si>
  <si>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</si>
  <si>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</si>
  <si>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</si>
  <si>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</si>
  <si>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</si>
  <si>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</si>
  <si>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</si>
  <si>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</si>
  <si>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</si>
  <si>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</si>
  <si>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</si>
  <si>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</si>
  <si>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</si>
  <si>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</si>
  <si>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</si>
  <si>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</si>
  <si>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</si>
  <si>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</si>
  <si>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</si>
  <si>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</si>
  <si>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</si>
  <si>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</si>
  <si>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</si>
  <si>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</si>
  <si>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</si>
  <si>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</si>
  <si>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</si>
  <si>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</si>
  <si>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</si>
  <si>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</si>
  <si>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</si>
  <si>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</si>
  <si>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</si>
  <si>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</si>
  <si>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</si>
  <si>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</si>
  <si>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</si>
  <si>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</si>
  <si>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</si>
  <si>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</si>
  <si>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</si>
  <si>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</si>
  <si>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</si>
  <si>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</si>
  <si>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</si>
  <si>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</si>
  <si>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</si>
  <si>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</si>
  <si>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</si>
  <si>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</si>
  <si>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</si>
  <si>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</si>
  <si>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</si>
  <si>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</si>
  <si>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</si>
  <si>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</si>
  <si>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</si>
  <si>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</si>
  <si>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</si>
  <si>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</si>
  <si>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</si>
  <si>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</si>
  <si>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</si>
  <si>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</si>
  <si>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</si>
  <si>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</si>
  <si>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</si>
  <si>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</si>
  <si>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</si>
  <si>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</si>
  <si>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</si>
  <si>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</si>
  <si>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</si>
  <si>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</si>
  <si>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</si>
  <si>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</si>
  <si>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</si>
  <si>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</si>
  <si>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</si>
  <si>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</si>
  <si>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</si>
  <si>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</si>
  <si>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</si>
  <si>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</si>
  <si>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</si>
  <si>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</si>
  <si>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</si>
  <si>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</si>
  <si>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</si>
  <si>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</si>
  <si>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</si>
  <si>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</si>
  <si>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</si>
  <si>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</si>
  <si>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</si>
  <si>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</si>
  <si>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</si>
  <si>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</si>
  <si>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</si>
  <si>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</si>
  <si>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</si>
  <si>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</si>
  <si>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</si>
  <si>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</si>
  <si>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</si>
  <si>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</si>
  <si>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</si>
  <si>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</si>
  <si>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</si>
  <si>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</si>
  <si>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</si>
  <si>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</si>
  <si>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</si>
  <si>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</si>
  <si>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</si>
  <si>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</si>
  <si>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</si>
  <si>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</si>
  <si>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</si>
  <si>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</si>
  <si>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</si>
  <si>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</si>
  <si>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</si>
  <si>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</si>
  <si>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</si>
  <si>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</si>
  <si>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</si>
  <si>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</si>
  <si>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</si>
  <si>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</si>
  <si>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</si>
  <si>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</si>
  <si>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</si>
  <si>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</si>
  <si>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</si>
  <si>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</si>
  <si>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</si>
  <si>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</si>
  <si>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</si>
  <si>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</si>
  <si>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</si>
  <si>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</si>
  <si>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</si>
  <si>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</si>
  <si>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</si>
  <si>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</si>
  <si>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</si>
  <si>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</si>
  <si>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</si>
  <si>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</si>
  <si>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</si>
  <si>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</si>
  <si>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</si>
  <si>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</si>
  <si>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</si>
  <si>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</si>
  <si>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</si>
  <si>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</si>
  <si>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</si>
  <si>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</si>
  <si>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</si>
  <si>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</si>
  <si>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</si>
  <si>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</si>
  <si>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</si>
  <si>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</si>
  <si>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</si>
  <si>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</si>
  <si>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</si>
  <si>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</si>
  <si>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</si>
  <si>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</si>
  <si>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</si>
  <si>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</si>
  <si>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</si>
  <si>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</si>
  <si>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</si>
  <si>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</si>
  <si>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</si>
  <si>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</si>
  <si>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</si>
  <si>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</si>
  <si>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</si>
  <si>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</si>
  <si>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</si>
  <si>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</si>
  <si>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</si>
  <si>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</si>
  <si>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</si>
  <si>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</si>
  <si>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</si>
  <si>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</si>
  <si>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</si>
  <si>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</si>
  <si>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</si>
  <si>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</si>
  <si>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</si>
  <si>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</si>
  <si>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</si>
  <si>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</si>
  <si>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</si>
  <si>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</si>
  <si>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</si>
  <si>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</si>
  <si>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</si>
  <si>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</si>
  <si>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</si>
  <si>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</si>
  <si>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</si>
  <si>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</si>
  <si>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</si>
  <si>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</si>
  <si>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</si>
  <si>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</si>
  <si>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</si>
  <si>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</si>
  <si>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</si>
  <si>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</si>
  <si>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</si>
  <si>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</si>
  <si>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</si>
  <si>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</si>
  <si>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</si>
  <si>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</si>
  <si>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</si>
  <si>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</si>
  <si>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</si>
  <si>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</si>
  <si>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</si>
  <si>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</si>
  <si>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</si>
  <si>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</si>
  <si>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</si>
  <si>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</si>
  <si>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</si>
  <si>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</si>
  <si>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</si>
  <si>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</si>
  <si>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</si>
  <si>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</si>
  <si>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</si>
  <si>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</si>
  <si>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</si>
  <si>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</si>
  <si>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</si>
  <si>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</si>
  <si>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</si>
  <si>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</si>
  <si>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</si>
  <si>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</si>
  <si>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</si>
  <si>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</si>
  <si>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</si>
  <si>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</si>
  <si>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</si>
  <si>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</si>
  <si>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</si>
  <si>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</si>
  <si>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</si>
  <si>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</si>
  <si>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</si>
  <si>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</si>
  <si>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</si>
  <si>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</si>
  <si>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</si>
  <si>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</si>
  <si>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</si>
  <si>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</si>
  <si>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</si>
  <si>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</si>
  <si>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</si>
  <si>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</si>
  <si>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</si>
  <si>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</si>
  <si>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</si>
  <si>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</si>
  <si>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</si>
  <si>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</si>
  <si>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</si>
  <si>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</si>
  <si>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</si>
  <si>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</si>
  <si>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</si>
  <si>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</si>
  <si>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</si>
  <si>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</si>
  <si>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</si>
  <si>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</si>
  <si>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</si>
  <si>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</si>
  <si>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</si>
  <si>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</si>
  <si>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</si>
  <si>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</si>
  <si>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</si>
  <si>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</si>
  <si>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</si>
  <si>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</si>
  <si>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</si>
  <si>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</si>
  <si>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</si>
  <si>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</si>
  <si>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</si>
  <si>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</si>
  <si>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</si>
  <si>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</si>
  <si>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</si>
  <si>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</si>
  <si>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</si>
  <si>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</si>
  <si>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</si>
  <si>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</si>
  <si>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</si>
  <si>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</si>
  <si>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</si>
  <si>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</si>
  <si>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</si>
  <si>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</si>
  <si>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</si>
  <si>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</si>
  <si>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</si>
  <si>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</si>
  <si>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</si>
  <si>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</si>
  <si>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</si>
  <si>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</si>
  <si>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</si>
  <si>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</si>
  <si>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</si>
  <si>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</si>
  <si>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</si>
  <si>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</si>
  <si>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</si>
  <si>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</si>
  <si>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</si>
  <si>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</si>
  <si>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</si>
  <si>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</si>
  <si>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</si>
  <si>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</si>
  <si>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</si>
  <si>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</si>
  <si>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</si>
  <si>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</si>
  <si>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</si>
  <si>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</si>
  <si>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</si>
  <si>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</si>
  <si>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</si>
  <si>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</si>
  <si>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</si>
  <si>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</si>
  <si>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</si>
  <si>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</si>
  <si>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</si>
  <si>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</si>
  <si>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</si>
  <si>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</si>
  <si>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</si>
  <si>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</si>
  <si>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</si>
  <si>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</si>
  <si>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</si>
  <si>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</si>
  <si>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</si>
  <si>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</si>
  <si>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</si>
  <si>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</si>
  <si>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</si>
  <si>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</si>
  <si>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</si>
  <si>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</si>
  <si>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</si>
  <si>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</si>
  <si>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</si>
  <si>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</si>
  <si>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</si>
  <si>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</si>
  <si>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</si>
  <si>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</si>
  <si>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</si>
  <si>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</si>
  <si>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</si>
  <si>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</si>
  <si>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</si>
  <si>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</si>
  <si>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</si>
  <si>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</si>
  <si>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</si>
  <si>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</si>
  <si>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</si>
  <si>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</si>
  <si>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</si>
  <si>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</si>
  <si>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</si>
  <si>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</si>
  <si>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</si>
  <si>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</si>
  <si>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</si>
  <si>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</si>
  <si>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</si>
  <si>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</si>
  <si>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</si>
  <si>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</si>
  <si>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</si>
  <si>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</si>
  <si>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</si>
  <si>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</si>
  <si>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</si>
  <si>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</si>
  <si>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</si>
  <si>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</si>
  <si>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</si>
  <si>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</si>
  <si>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</si>
  <si>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</si>
  <si>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</si>
  <si>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</si>
  <si>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</si>
  <si>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</si>
  <si>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</si>
  <si>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</si>
  <si>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</si>
  <si>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</si>
  <si>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</si>
  <si>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</si>
  <si>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</si>
  <si>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</si>
  <si>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</si>
  <si>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</si>
  <si>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</si>
  <si>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</si>
  <si>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</si>
  <si>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</si>
  <si>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</si>
  <si>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</si>
  <si>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</si>
  <si>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</si>
  <si>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</si>
  <si>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</si>
  <si>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</si>
  <si>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</si>
  <si>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</si>
  <si>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</si>
  <si>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</si>
  <si>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</si>
  <si>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</si>
  <si>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</si>
  <si>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</si>
  <si>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</si>
  <si>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</si>
  <si>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</si>
  <si>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</si>
  <si>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</si>
  <si>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</si>
  <si>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</si>
  <si>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</si>
  <si>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</si>
  <si>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</si>
  <si>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</si>
  <si>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</si>
  <si>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</si>
  <si>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</si>
  <si>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</si>
  <si>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</si>
  <si>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</si>
  <si>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</si>
  <si>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</si>
  <si>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</si>
  <si>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</si>
  <si>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</si>
  <si>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</si>
  <si>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</si>
  <si>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</si>
  <si>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</si>
  <si>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</si>
  <si>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</si>
  <si>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</si>
  <si>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</si>
  <si>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</si>
  <si>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</si>
  <si>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</si>
  <si>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</si>
  <si>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</si>
  <si>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</si>
  <si>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</si>
  <si>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</si>
  <si>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</si>
  <si>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</si>
  <si>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</si>
  <si>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</si>
  <si>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</si>
  <si>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</si>
  <si>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</si>
  <si>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</si>
  <si>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</si>
  <si>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</si>
  <si>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</si>
  <si>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</si>
  <si>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</si>
  <si>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</si>
  <si>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</si>
  <si>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</si>
  <si>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</si>
  <si>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</si>
  <si>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</si>
  <si>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</si>
  <si>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</si>
  <si>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</si>
  <si>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</si>
  <si>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</si>
  <si>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</si>
  <si>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</si>
  <si>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</si>
  <si>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</si>
  <si>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</si>
  <si>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</si>
  <si>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</si>
  <si>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</si>
  <si>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</si>
  <si>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</si>
  <si>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</si>
  <si>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</si>
  <si>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</si>
  <si>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</si>
  <si>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</si>
  <si>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</si>
  <si>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</si>
  <si>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</si>
  <si>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</si>
  <si>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</si>
  <si>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</si>
  <si>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</si>
  <si>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</si>
  <si>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</si>
  <si>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</si>
  <si>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</si>
  <si>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</si>
  <si>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</si>
  <si>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</si>
  <si>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</si>
  <si>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</si>
  <si>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</si>
  <si>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</si>
  <si>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</si>
  <si>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</si>
  <si>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</si>
  <si>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</si>
  <si>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</si>
  <si>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</si>
  <si>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</si>
  <si>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</si>
  <si>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</si>
  <si>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</si>
  <si>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</si>
  <si>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</si>
  <si>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</si>
  <si>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</si>
  <si>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</si>
  <si>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</si>
  <si>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</si>
  <si>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</si>
  <si>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</si>
  <si>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</si>
  <si>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</si>
  <si>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</si>
  <si>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</si>
  <si>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</si>
  <si>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</si>
  <si>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</si>
  <si>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</si>
  <si>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</si>
  <si>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</si>
  <si>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</si>
  <si>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</si>
  <si>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</si>
  <si>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</si>
  <si>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</si>
  <si>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</si>
  <si>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</si>
  <si>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</si>
  <si>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</si>
  <si>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</si>
  <si>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</si>
  <si>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</si>
  <si>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</si>
  <si>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</si>
  <si>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</si>
  <si>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</si>
  <si>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</si>
  <si>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</si>
  <si>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</si>
  <si>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</si>
  <si>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</si>
  <si>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</si>
  <si>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</si>
  <si>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</si>
  <si>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</si>
  <si>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</si>
  <si>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</si>
  <si>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</si>
  <si>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</si>
  <si>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</si>
  <si>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</si>
  <si>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</si>
  <si>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</si>
  <si>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</si>
  <si>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</si>
  <si>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</si>
  <si>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</si>
  <si>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</si>
  <si>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</si>
  <si>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</si>
  <si>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</si>
  <si>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</si>
  <si>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</si>
  <si>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</si>
  <si>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</si>
  <si>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</si>
  <si>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</si>
  <si>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</si>
  <si>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</si>
  <si>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</si>
  <si>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</si>
  <si>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</si>
  <si>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</si>
  <si>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</si>
  <si>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</si>
  <si>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</si>
  <si>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</si>
  <si>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</si>
  <si>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</si>
  <si>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</si>
  <si>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</si>
  <si>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</si>
  <si>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</si>
  <si>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</si>
  <si>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</si>
  <si>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</si>
  <si>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</si>
  <si>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</si>
  <si>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</si>
  <si>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</si>
  <si>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</si>
  <si>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</si>
  <si>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</si>
  <si>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</si>
  <si>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</si>
  <si>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</si>
  <si>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</si>
  <si>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</si>
  <si>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</si>
  <si>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</si>
  <si>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</si>
  <si>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</si>
  <si>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</si>
  <si>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</si>
  <si>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</si>
  <si>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</si>
  <si>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</si>
  <si>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</si>
  <si>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</si>
  <si>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</si>
  <si>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</si>
  <si>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</si>
  <si>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</si>
  <si>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</si>
  <si>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</si>
  <si>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</si>
  <si>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</si>
  <si>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</si>
  <si>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</si>
  <si>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</si>
  <si>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</si>
  <si>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</si>
  <si>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</si>
  <si>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</si>
  <si>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</si>
  <si>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</si>
  <si>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</si>
  <si>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</si>
  <si>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</si>
  <si>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</si>
  <si>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</si>
  <si>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</si>
  <si>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</si>
  <si>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</si>
  <si>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</si>
  <si>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</si>
  <si>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</si>
  <si>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</si>
  <si>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</si>
  <si>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</si>
  <si>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</si>
  <si>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</si>
  <si>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</si>
  <si>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</si>
  <si>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</si>
  <si>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</si>
  <si>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</si>
  <si>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</si>
  <si>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</si>
  <si>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</si>
  <si>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</si>
  <si>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</si>
  <si>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</si>
  <si>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</si>
  <si>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</si>
  <si>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</si>
  <si>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</si>
  <si>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</si>
  <si>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</si>
  <si>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</si>
  <si>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</si>
  <si>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</si>
  <si>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</si>
  <si>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</si>
  <si>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</si>
  <si>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</si>
  <si>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</si>
  <si>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</si>
  <si>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</si>
  <si>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</si>
  <si>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</si>
  <si>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</si>
  <si>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</si>
  <si>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</si>
  <si>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</si>
  <si>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</si>
  <si>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</si>
  <si>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</si>
  <si>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</si>
  <si>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</si>
  <si>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</si>
  <si>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</si>
  <si>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</si>
  <si>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</si>
  <si>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</si>
  <si>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</si>
  <si>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</si>
  <si>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</si>
  <si>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</si>
  <si>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</si>
  <si>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</si>
  <si>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</si>
  <si>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</si>
  <si>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</si>
  <si>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</si>
  <si>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</si>
  <si>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</si>
  <si>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</si>
  <si>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</si>
  <si>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</si>
  <si>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</si>
  <si>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</si>
  <si>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</si>
  <si>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</si>
  <si>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</si>
  <si>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</si>
  <si>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</si>
  <si>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</si>
  <si>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</si>
  <si>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</si>
  <si>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</si>
  <si>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</si>
  <si>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</si>
  <si>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</si>
  <si>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</si>
  <si>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</si>
  <si>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</si>
  <si>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</si>
  <si>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</si>
  <si>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</si>
  <si>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</si>
  <si>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</si>
  <si>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</si>
  <si>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</si>
  <si>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</si>
  <si>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</si>
  <si>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</si>
  <si>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</si>
  <si>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</si>
  <si>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</si>
  <si>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</si>
  <si>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</si>
  <si>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</si>
  <si>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</si>
  <si>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</si>
  <si>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</si>
  <si>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</si>
  <si>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</si>
  <si>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</si>
  <si>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</si>
  <si>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</si>
  <si>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</si>
  <si>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</si>
  <si>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</si>
  <si>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</si>
  <si>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</si>
  <si>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</si>
  <si>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</si>
  <si>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</si>
  <si>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</si>
  <si>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</si>
  <si>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</si>
  <si>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</si>
  <si>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</si>
  <si>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</si>
  <si>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</si>
  <si>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</si>
  <si>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</si>
  <si>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</si>
  <si>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</si>
  <si>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</si>
  <si>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</si>
  <si>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</si>
  <si>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</si>
  <si>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</si>
  <si>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</si>
  <si>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</si>
  <si>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</si>
  <si>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</si>
  <si>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</si>
  <si>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</si>
  <si>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</si>
  <si>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</si>
  <si>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</si>
  <si>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</si>
  <si>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</si>
  <si>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</si>
  <si>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</si>
  <si>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</si>
  <si>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</si>
  <si>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</si>
  <si>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</si>
  <si>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</si>
  <si>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</si>
  <si>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</si>
  <si>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</si>
  <si>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</si>
  <si>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</si>
  <si>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</si>
  <si>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</si>
  <si>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</si>
  <si>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</si>
  <si>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</si>
  <si>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</si>
  <si>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</si>
  <si>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</si>
  <si>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</si>
  <si>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</si>
  <si>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</si>
  <si>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</si>
  <si>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</si>
  <si>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</si>
  <si>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</si>
  <si>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</si>
  <si>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</si>
  <si>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</si>
  <si>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</si>
  <si>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</si>
  <si>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</si>
  <si>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</si>
  <si>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</si>
  <si>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</si>
  <si>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</si>
  <si>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</si>
  <si>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</si>
  <si>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</si>
  <si>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</si>
  <si>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</si>
  <si>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</si>
  <si>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</si>
  <si>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</si>
  <si>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</si>
  <si>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</si>
  <si>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</si>
  <si>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</si>
  <si>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</si>
  <si>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</si>
  <si>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</si>
  <si>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</si>
  <si>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</si>
  <si>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</si>
  <si>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</si>
  <si>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</si>
  <si>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</si>
  <si>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</si>
  <si>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</si>
  <si>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</si>
  <si>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</si>
  <si>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</si>
  <si>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</si>
  <si>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</si>
  <si>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</si>
  <si>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</si>
  <si>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</si>
  <si>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</si>
  <si>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</si>
  <si>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</si>
  <si>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</si>
  <si>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</si>
  <si>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</si>
  <si>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</si>
  <si>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</si>
  <si>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</si>
  <si>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</si>
  <si>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</si>
  <si>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</si>
  <si>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</si>
  <si>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</si>
  <si>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</si>
  <si>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</si>
  <si>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</si>
  <si>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</si>
  <si>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</si>
  <si>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</si>
  <si>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</si>
  <si>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</si>
  <si>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</si>
  <si>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</si>
  <si>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</si>
  <si>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</si>
  <si>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</si>
  <si>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</si>
  <si>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</si>
  <si>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</si>
  <si>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</si>
  <si>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</si>
  <si>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</si>
  <si>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</si>
  <si>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</si>
  <si>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</si>
  <si>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</si>
  <si>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</si>
  <si>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</si>
  <si>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</si>
  <si>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</si>
  <si>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</si>
  <si>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</si>
  <si>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</si>
  <si>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</si>
  <si>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</si>
  <si>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</si>
  <si>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</si>
  <si>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</si>
  <si>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</si>
  <si>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</si>
  <si>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</si>
  <si>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</si>
  <si>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</si>
  <si>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</si>
  <si>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</si>
  <si>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</si>
  <si>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</si>
  <si>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</si>
  <si>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</si>
  <si>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</si>
  <si>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</si>
  <si>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</si>
  <si>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</si>
  <si>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</si>
  <si>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</si>
  <si>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</si>
  <si>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</si>
  <si>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</si>
  <si>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</si>
  <si>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</si>
  <si>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</si>
  <si>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</si>
  <si>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</si>
  <si>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</si>
  <si>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</si>
  <si>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</si>
  <si>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</si>
  <si>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</si>
  <si>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</si>
  <si>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</si>
  <si>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</si>
  <si>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</si>
  <si>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</si>
  <si>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</si>
  <si>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</si>
  <si>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</si>
  <si>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</si>
  <si>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</si>
  <si>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</si>
  <si>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</si>
  <si>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</si>
  <si>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</si>
  <si>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</si>
  <si>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</si>
  <si>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</si>
  <si>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</si>
  <si>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</si>
  <si>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</si>
  <si>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</si>
  <si>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</si>
  <si>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</si>
  <si>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</si>
  <si>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</si>
  <si>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</si>
  <si>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</si>
  <si>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</si>
  <si>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</si>
  <si>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</si>
  <si>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</si>
  <si>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</si>
  <si>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</si>
  <si>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</si>
  <si>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</si>
  <si>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</si>
  <si>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</si>
  <si>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</si>
  <si>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</si>
  <si>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</si>
  <si>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</si>
  <si>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</si>
  <si>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</si>
  <si>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</si>
  <si>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</si>
  <si>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</si>
  <si>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</si>
  <si>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</si>
  <si>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</si>
  <si>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</si>
  <si>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</si>
  <si>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</si>
  <si>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</si>
  <si>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</si>
  <si>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</si>
  <si>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</si>
  <si>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</si>
  <si>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</si>
  <si>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</si>
  <si>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</si>
  <si>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</si>
  <si>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</si>
  <si>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</si>
  <si>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</si>
  <si>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</si>
  <si>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</si>
  <si>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</si>
  <si>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</si>
  <si>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</si>
  <si>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</si>
  <si>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</si>
  <si>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</si>
  <si>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</si>
  <si>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</si>
  <si>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</si>
  <si>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</si>
  <si>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</si>
  <si>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</si>
  <si>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</si>
  <si>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</si>
  <si>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</si>
  <si>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</si>
  <si>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</si>
  <si>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</si>
  <si>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</si>
  <si>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</si>
  <si>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</si>
  <si>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</si>
  <si>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</si>
  <si>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</si>
  <si>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</si>
  <si>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</si>
  <si>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</si>
  <si>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</si>
  <si>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</si>
  <si>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</si>
  <si>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</si>
  <si>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</si>
  <si>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</si>
  <si>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</si>
  <si>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</si>
  <si>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</si>
  <si>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</si>
  <si>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</si>
  <si>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</si>
  <si>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</si>
  <si>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</si>
  <si>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</si>
  <si>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</si>
  <si>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</si>
  <si>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</si>
  <si>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</si>
  <si>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</si>
  <si>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</si>
  <si>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</si>
  <si>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</si>
  <si>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</si>
  <si>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</si>
  <si>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</si>
  <si>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</si>
  <si>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</si>
  <si>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</si>
  <si>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</si>
  <si>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</si>
  <si>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</si>
  <si>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</si>
  <si>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</si>
  <si>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</si>
  <si>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</si>
  <si>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</si>
  <si>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</si>
  <si>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</si>
  <si>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</si>
  <si>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</si>
  <si>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</si>
  <si>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</si>
  <si>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</si>
  <si>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</si>
  <si>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</si>
  <si>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</si>
  <si>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</si>
  <si>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</si>
  <si>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</si>
  <si>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</si>
  <si>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</si>
  <si>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</si>
  <si>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</si>
  <si>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</si>
  <si>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</si>
  <si>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</si>
  <si>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</si>
  <si>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</si>
  <si>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</si>
  <si>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</si>
  <si>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</si>
  <si>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</si>
  <si>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</si>
  <si>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</si>
  <si>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</si>
  <si>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</si>
  <si>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</si>
  <si>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</si>
  <si>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</si>
  <si>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</si>
  <si>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</si>
  <si>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</si>
  <si>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</si>
  <si>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</si>
  <si>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</si>
  <si>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</si>
  <si>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</si>
  <si>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</si>
  <si>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</si>
  <si>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</si>
  <si>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</si>
  <si>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</si>
  <si>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</si>
  <si>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</si>
  <si>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</si>
  <si>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</si>
  <si>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</si>
  <si>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</si>
  <si>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</si>
  <si>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</si>
  <si>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</si>
  <si>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</si>
  <si>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</si>
  <si>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</si>
  <si>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</si>
  <si>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</si>
  <si>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</si>
  <si>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</si>
  <si>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</si>
  <si>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</si>
  <si>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</si>
  <si>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</si>
  <si>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</si>
  <si>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</si>
  <si>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</si>
  <si>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</si>
  <si>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</si>
  <si>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</si>
  <si>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</si>
  <si>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</si>
  <si>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</si>
  <si>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</si>
  <si>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</si>
  <si>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</si>
  <si>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</si>
  <si>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</si>
  <si>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</si>
  <si>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</si>
  <si>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</si>
  <si>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</si>
  <si>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</si>
  <si>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</si>
  <si>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</si>
  <si>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</si>
  <si>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</si>
  <si>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</si>
  <si>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</si>
  <si>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</si>
  <si>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</si>
  <si>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</si>
  <si>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</si>
  <si>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</si>
  <si>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</si>
  <si>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</si>
  <si>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</si>
  <si>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</si>
  <si>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</si>
  <si>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</si>
  <si>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</si>
  <si>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</si>
  <si>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</si>
  <si>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</si>
  <si>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</si>
  <si>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</si>
  <si>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</si>
  <si>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</si>
  <si>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</si>
  <si>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</si>
  <si>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</si>
  <si>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</si>
  <si>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</si>
  <si>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</si>
  <si>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</si>
  <si>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</si>
  <si>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</si>
  <si>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</si>
  <si>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</si>
  <si>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</si>
  <si>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</si>
  <si>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</si>
  <si>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</si>
  <si>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</si>
  <si>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</si>
  <si>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</si>
  <si>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</si>
  <si>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</si>
  <si>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</si>
  <si>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</si>
  <si>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</si>
  <si>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</si>
  <si>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</si>
  <si>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</si>
  <si>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</si>
  <si>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</si>
  <si>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</si>
  <si>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</si>
  <si>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</si>
  <si>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</si>
  <si>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</si>
  <si>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</si>
  <si>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</si>
  <si>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</si>
  <si>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</si>
  <si>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</si>
  <si>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</si>
  <si>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</si>
  <si>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</si>
  <si>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</si>
  <si>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</si>
  <si>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</si>
  <si>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</si>
  <si>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</si>
  <si>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</si>
  <si>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</si>
  <si>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</si>
  <si>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</si>
  <si>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</si>
  <si>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</si>
  <si>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</si>
  <si>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</si>
  <si>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</si>
  <si>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</si>
  <si>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</si>
  <si>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</si>
  <si>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</si>
  <si>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</si>
  <si>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</si>
  <si>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</si>
  <si>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</si>
  <si>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</si>
  <si>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</si>
  <si>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</si>
  <si>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</si>
  <si>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</si>
  <si>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</si>
  <si>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</si>
  <si>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</si>
  <si>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</si>
  <si>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</si>
  <si>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</si>
  <si>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</si>
  <si>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</si>
  <si>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</si>
  <si>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</si>
  <si>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</si>
  <si>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</si>
  <si>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</si>
  <si>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</si>
  <si>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</si>
  <si>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</si>
  <si>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</si>
  <si>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</si>
  <si>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</si>
  <si>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</si>
  <si>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</si>
  <si>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</si>
  <si>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</si>
  <si>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</si>
  <si>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</si>
  <si>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</si>
  <si>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</si>
  <si>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</si>
  <si>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</si>
  <si>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</si>
  <si>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</si>
  <si>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</si>
  <si>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</si>
  <si>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</si>
  <si>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</si>
  <si>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</si>
  <si>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</si>
  <si>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</si>
  <si>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</si>
  <si>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</si>
  <si>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</si>
  <si>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</si>
  <si>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</si>
  <si>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</si>
  <si>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</si>
  <si>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</si>
  <si>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</si>
  <si>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</si>
  <si>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</si>
  <si>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</si>
  <si>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</si>
  <si>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</si>
  <si>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</si>
  <si>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</si>
  <si>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</si>
  <si>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</si>
  <si>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</si>
  <si>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</si>
  <si>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</si>
  <si>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</si>
  <si>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</si>
  <si>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</si>
  <si>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</si>
  <si>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</si>
  <si>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</si>
  <si>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</si>
  <si>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</si>
  <si>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</si>
  <si>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</si>
  <si>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</si>
  <si>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</si>
  <si>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</si>
  <si>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</si>
  <si>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</si>
  <si>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</si>
  <si>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</si>
  <si>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</si>
  <si>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</si>
  <si>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</si>
  <si>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</si>
  <si>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</si>
  <si>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</si>
  <si>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</si>
  <si>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</si>
  <si>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</si>
  <si>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</si>
  <si>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</si>
  <si>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</si>
  <si>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</si>
  <si>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</si>
  <si>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</si>
  <si>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</si>
  <si>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</si>
  <si>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</si>
  <si>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</si>
  <si>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</si>
  <si>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</si>
  <si>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</si>
  <si>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</si>
  <si>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</si>
  <si>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</si>
  <si>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</si>
  <si>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</si>
  <si>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</si>
  <si>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</si>
  <si>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</si>
  <si>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</si>
  <si>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</si>
  <si>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</si>
  <si>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</si>
  <si>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</si>
  <si>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</si>
  <si>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</si>
  <si>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</si>
  <si>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</si>
  <si>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</si>
  <si>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</si>
  <si>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</si>
  <si>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</si>
  <si>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</si>
  <si>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</si>
  <si>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</si>
  <si>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</si>
  <si>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</si>
  <si>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</si>
  <si>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</si>
  <si>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</si>
  <si>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</si>
  <si>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</si>
  <si>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</si>
  <si>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</si>
  <si>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</si>
  <si>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</si>
  <si>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</si>
  <si>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</si>
  <si>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</si>
  <si>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</si>
  <si>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</si>
  <si>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</si>
  <si>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</si>
  <si>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</si>
  <si>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</si>
  <si>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</si>
  <si>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</si>
  <si>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</si>
  <si>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</si>
  <si>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</si>
  <si>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</si>
  <si>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</si>
  <si>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</si>
  <si>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</si>
  <si>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</si>
  <si>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</si>
  <si>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</si>
  <si>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</si>
  <si>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</si>
  <si>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</si>
  <si>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</si>
  <si>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</si>
  <si>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</si>
  <si>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</si>
  <si>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</si>
  <si>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</si>
  <si>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</si>
  <si>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</si>
  <si>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</si>
  <si>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</si>
  <si>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</si>
  <si>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</si>
  <si>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</si>
  <si>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</si>
  <si>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</si>
  <si>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</si>
  <si>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</si>
  <si>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</si>
  <si>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</si>
  <si>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</si>
  <si>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</si>
  <si>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</si>
  <si>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</si>
  <si>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</si>
  <si>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</si>
  <si>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</si>
  <si>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</si>
  <si>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</si>
  <si>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</si>
  <si>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</si>
  <si>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</si>
  <si>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</si>
  <si>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</si>
  <si>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</si>
  <si>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</si>
  <si>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</si>
  <si>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</si>
  <si>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</si>
  <si>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</si>
  <si>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</si>
  <si>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</si>
  <si>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</si>
  <si>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</si>
  <si>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</si>
  <si>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</si>
  <si>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</si>
  <si>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</si>
  <si>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</si>
  <si>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</si>
  <si>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</si>
  <si>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</si>
  <si>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</si>
  <si>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</si>
  <si>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</si>
  <si>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</si>
  <si>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</si>
  <si>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</si>
  <si>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</si>
  <si>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</si>
  <si>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</si>
  <si>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</si>
  <si>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</si>
  <si>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</si>
  <si>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</si>
  <si>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</si>
  <si>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</si>
  <si>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</si>
  <si>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</si>
  <si>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</si>
  <si>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</si>
  <si>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</si>
  <si>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</si>
  <si>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</si>
  <si>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</si>
  <si>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</si>
  <si>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</si>
  <si>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</si>
  <si>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</si>
  <si>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</si>
  <si>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</si>
  <si>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</si>
  <si>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</si>
  <si>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</si>
  <si>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</si>
  <si>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</si>
  <si>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</si>
  <si>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</si>
  <si>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</si>
  <si>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</si>
  <si>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</si>
  <si>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</si>
  <si>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</si>
  <si>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</si>
  <si>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</si>
  <si>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</si>
  <si>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</si>
  <si>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</si>
  <si>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</si>
  <si>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</si>
  <si>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</si>
  <si>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</si>
  <si>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</si>
  <si>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</si>
  <si>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</si>
  <si>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</si>
  <si>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</si>
  <si>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</si>
  <si>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</si>
  <si>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</si>
  <si>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</si>
  <si>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</si>
  <si>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</si>
  <si>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</si>
  <si>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</si>
  <si>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</si>
  <si>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</si>
  <si>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</si>
  <si>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</si>
  <si>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</si>
  <si>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</si>
  <si>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</si>
  <si>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</si>
  <si>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</si>
  <si>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</si>
  <si>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</si>
  <si>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</si>
  <si>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</si>
  <si>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</si>
  <si>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</si>
  <si>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</si>
  <si>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</si>
  <si>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</si>
  <si>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</si>
  <si>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</si>
  <si>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</si>
  <si>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</si>
  <si>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</si>
  <si>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</si>
  <si>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</si>
  <si>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</si>
  <si>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</si>
  <si>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</si>
  <si>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</si>
  <si>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</si>
  <si>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</si>
  <si>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</si>
  <si>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</si>
  <si>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</si>
  <si>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</si>
  <si>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</si>
  <si>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</si>
  <si>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</si>
  <si>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</si>
  <si>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</si>
  <si>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</si>
  <si>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</si>
  <si>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</si>
  <si>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</si>
  <si>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</si>
  <si>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</si>
  <si>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</si>
  <si>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</si>
  <si>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</si>
  <si>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</si>
  <si>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</si>
  <si>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</si>
  <si>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</si>
  <si>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</si>
  <si>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</si>
  <si>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</si>
  <si>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</si>
  <si>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</si>
  <si>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</si>
  <si>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</si>
  <si>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</si>
  <si>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</si>
  <si>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</si>
  <si>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</si>
  <si>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</si>
  <si>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</si>
  <si>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</si>
  <si>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</si>
  <si>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</si>
  <si>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</si>
  <si>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</si>
  <si>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</si>
  <si>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</si>
  <si>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</si>
  <si>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</si>
  <si>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</si>
  <si>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</si>
  <si>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</si>
  <si>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</si>
  <si>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</si>
  <si>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</si>
  <si>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</si>
  <si>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</si>
  <si>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</si>
  <si>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</si>
  <si>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</si>
  <si>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</si>
  <si>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</si>
  <si>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</si>
  <si>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</si>
  <si>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</si>
  <si>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</si>
  <si>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</si>
  <si>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</si>
  <si>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</si>
  <si>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</si>
  <si>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</si>
  <si>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</si>
  <si>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</si>
  <si>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</si>
  <si>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</si>
  <si>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</si>
  <si>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</si>
  <si>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</si>
  <si>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</si>
  <si>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</si>
  <si>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</si>
  <si>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</si>
  <si>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</si>
  <si>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</si>
  <si>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</si>
  <si>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</si>
  <si>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</si>
  <si>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</si>
  <si>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</si>
  <si>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</si>
  <si>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</si>
  <si>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</si>
  <si>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</si>
  <si>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</si>
  <si>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</si>
  <si>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</si>
  <si>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</si>
  <si>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</si>
  <si>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</si>
  <si>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</si>
  <si>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</si>
  <si>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</si>
  <si>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</si>
  <si>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</si>
  <si>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</si>
  <si>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</si>
  <si>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</si>
  <si>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</si>
  <si>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</si>
  <si>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</si>
  <si>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</si>
  <si>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</si>
  <si>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</si>
  <si>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</si>
  <si>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</si>
  <si>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</si>
  <si>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</si>
  <si>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</si>
  <si>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</si>
  <si>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</si>
  <si>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</si>
  <si>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</si>
  <si>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</si>
  <si>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</si>
  <si>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</si>
  <si>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</si>
  <si>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</si>
  <si>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</si>
  <si>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</si>
  <si>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</si>
  <si>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</si>
  <si>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</si>
  <si>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</si>
  <si>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</si>
  <si>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</si>
  <si>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</si>
  <si>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</si>
  <si>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</si>
  <si>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</si>
  <si>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</si>
  <si>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</si>
  <si>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</si>
  <si>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</si>
  <si>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</si>
  <si>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</si>
  <si>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</si>
  <si>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</si>
  <si>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</si>
  <si>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</si>
  <si>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</si>
  <si>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</si>
  <si>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</si>
  <si>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</si>
  <si>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</si>
  <si>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</si>
  <si>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</si>
  <si>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</si>
  <si>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</si>
  <si>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</si>
  <si>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</si>
  <si>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</si>
  <si>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</si>
  <si>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</si>
  <si>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</si>
  <si>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</si>
  <si>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</si>
  <si>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</si>
  <si>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</si>
  <si>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</si>
  <si>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</si>
  <si>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</si>
  <si>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</si>
  <si>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</si>
  <si>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</si>
  <si>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</si>
  <si>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</si>
  <si>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</si>
  <si>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</si>
  <si>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</si>
  <si>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</si>
  <si>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</si>
  <si>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</si>
  <si>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</si>
  <si>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</si>
  <si>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</si>
  <si>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</si>
  <si>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</si>
  <si>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</si>
  <si>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</si>
  <si>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</si>
  <si>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</si>
  <si>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</si>
  <si>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</si>
  <si>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</si>
  <si>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</si>
  <si>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</si>
  <si>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</si>
  <si>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</si>
  <si>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</si>
  <si>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</si>
  <si>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</si>
  <si>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</si>
  <si>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</si>
  <si>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</si>
  <si>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</si>
  <si>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</si>
  <si>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</si>
  <si>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</si>
  <si>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</si>
  <si>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</si>
  <si>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</si>
  <si>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</si>
  <si>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</si>
  <si>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</si>
  <si>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</si>
  <si>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</si>
  <si>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</si>
  <si>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</si>
  <si>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</si>
  <si>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</si>
  <si>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</si>
  <si>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</si>
  <si>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</si>
  <si>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</si>
  <si>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</si>
  <si>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</si>
  <si>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</si>
  <si>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</si>
  <si>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</si>
  <si>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</si>
  <si>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</si>
  <si>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</si>
  <si>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</si>
  <si>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</si>
  <si>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</si>
  <si>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</si>
  <si>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</si>
  <si>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</si>
  <si>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</si>
  <si>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</si>
  <si>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</si>
  <si>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</si>
  <si>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</si>
  <si>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</si>
  <si>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</si>
  <si>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</si>
  <si>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</si>
  <si>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</si>
  <si>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</si>
  <si>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</si>
  <si>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</si>
  <si>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</si>
  <si>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</si>
  <si>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</si>
  <si>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</si>
  <si>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</si>
  <si>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</si>
  <si>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</si>
  <si>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</si>
  <si>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</si>
  <si>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</si>
  <si>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</si>
  <si>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</si>
  <si>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</si>
  <si>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</si>
  <si>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</si>
  <si>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</si>
  <si>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</si>
  <si>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</si>
  <si>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</si>
  <si>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</si>
  <si>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</si>
  <si>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</si>
  <si>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</si>
  <si>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</si>
  <si>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</si>
  <si>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</si>
  <si>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</si>
  <si>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</si>
  <si>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</si>
  <si>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</si>
  <si>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</si>
  <si>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</si>
  <si>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</si>
  <si>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</si>
  <si>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</si>
  <si>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</si>
  <si>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</si>
  <si>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</si>
  <si>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</si>
  <si>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</si>
  <si>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</si>
  <si>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</si>
  <si>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</si>
  <si>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</si>
  <si>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</si>
  <si>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</si>
  <si>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</si>
  <si>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</si>
  <si>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</si>
  <si>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</si>
  <si>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</si>
  <si>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</si>
  <si>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</si>
  <si>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</si>
  <si>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</si>
  <si>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</si>
  <si>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</si>
  <si>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</si>
  <si>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</si>
  <si>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</si>
  <si>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</si>
  <si>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</si>
  <si>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</si>
  <si>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</si>
  <si>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</si>
  <si>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</si>
  <si>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</si>
  <si>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</si>
  <si>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</si>
  <si>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</si>
  <si>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</si>
  <si>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</si>
  <si>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</si>
  <si>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</si>
  <si>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</si>
  <si>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</si>
  <si>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</si>
  <si>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</si>
  <si>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</si>
  <si>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</si>
  <si>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</si>
  <si>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</si>
  <si>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</si>
  <si>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</si>
  <si>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</si>
  <si>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</si>
  <si>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</si>
  <si>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</si>
  <si>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</si>
  <si>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</si>
  <si>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</si>
  <si>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</si>
  <si>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</si>
  <si>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</si>
  <si>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</si>
  <si>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</si>
  <si>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</si>
  <si>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</si>
  <si>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</si>
  <si>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</si>
  <si>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</si>
  <si>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</si>
  <si>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</si>
  <si>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</si>
  <si>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</si>
  <si>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</si>
  <si>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</si>
  <si>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</si>
  <si>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</si>
  <si>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</si>
  <si>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</si>
  <si>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</si>
  <si>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</si>
  <si>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</si>
  <si>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</si>
  <si>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</si>
  <si>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</si>
  <si>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</si>
  <si>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</si>
  <si>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</si>
  <si>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</si>
  <si>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</si>
  <si>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</si>
  <si>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</si>
  <si>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</si>
  <si>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</si>
  <si>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</si>
  <si>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</si>
  <si>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</si>
  <si>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</si>
  <si>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</si>
  <si>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</si>
  <si>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</si>
  <si>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</si>
  <si>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</si>
  <si>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</si>
  <si>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</si>
  <si>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</si>
  <si>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</si>
  <si>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</si>
  <si>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</si>
  <si>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</si>
  <si>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</si>
  <si>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</si>
  <si>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</si>
  <si>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</si>
  <si>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</si>
  <si>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</si>
  <si>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</si>
  <si>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</si>
  <si>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</si>
  <si>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</si>
  <si>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</si>
  <si>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</si>
  <si>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</si>
  <si>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</si>
  <si>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</si>
  <si>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</si>
  <si>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</si>
  <si>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</si>
  <si>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</si>
  <si>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</si>
  <si>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</si>
  <si>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</si>
  <si>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</si>
  <si>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</si>
  <si>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</si>
  <si>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</si>
  <si>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</si>
  <si>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</si>
  <si>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</si>
  <si>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</si>
  <si>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</si>
  <si>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</si>
  <si>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</si>
  <si>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</si>
  <si>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</si>
  <si>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</si>
  <si>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</si>
  <si>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</si>
  <si>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</si>
  <si>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</si>
  <si>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</si>
  <si>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</si>
  <si>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</si>
  <si>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</si>
  <si>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</si>
  <si>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</si>
  <si>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</si>
  <si>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</si>
  <si>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</si>
  <si>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</si>
  <si>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</si>
  <si>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</si>
  <si>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</si>
  <si>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</si>
  <si>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</si>
  <si>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</si>
  <si>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</si>
  <si>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</si>
  <si>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</si>
  <si>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</si>
  <si>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</si>
  <si>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</si>
  <si>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</si>
  <si>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</si>
  <si>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</si>
  <si>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</si>
  <si>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</si>
  <si>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</si>
  <si>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</si>
  <si>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</si>
  <si>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</si>
  <si>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</si>
  <si>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</si>
  <si>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</si>
  <si>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</si>
  <si>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</si>
  <si>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</si>
  <si>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</si>
  <si>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</si>
  <si>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</si>
  <si>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</si>
  <si>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</si>
  <si>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</si>
  <si>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</si>
  <si>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</si>
  <si>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</si>
  <si>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</si>
  <si>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</si>
  <si>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</si>
  <si>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</si>
  <si>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</si>
  <si>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</si>
  <si>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</si>
  <si>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</si>
  <si>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</si>
  <si>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</si>
  <si>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</si>
  <si>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</si>
  <si>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</si>
  <si>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</si>
  <si>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</si>
  <si>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</si>
  <si>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</si>
  <si>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</si>
  <si>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</si>
  <si>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</si>
  <si>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</si>
  <si>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</si>
  <si>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</si>
  <si>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</si>
  <si>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</si>
  <si>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</si>
  <si>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</si>
  <si>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</si>
  <si>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</si>
  <si>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</si>
  <si>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</si>
  <si>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</si>
  <si>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</si>
  <si>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</si>
  <si>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</si>
  <si>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</si>
  <si>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</si>
  <si>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</si>
  <si>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</si>
  <si>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</si>
  <si>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</si>
  <si>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</si>
  <si>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</si>
  <si>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</si>
  <si>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</si>
  <si>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</si>
  <si>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</si>
  <si>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</si>
  <si>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</si>
  <si>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</si>
  <si>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</si>
  <si>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</si>
  <si>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</si>
  <si>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</si>
  <si>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</si>
  <si>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</si>
  <si>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</si>
  <si>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</si>
  <si>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</si>
  <si>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</si>
  <si>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</si>
  <si>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</si>
  <si>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</si>
  <si>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</si>
  <si>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</si>
  <si>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</si>
  <si>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</si>
  <si>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</si>
  <si>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</si>
  <si>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</si>
  <si>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</si>
  <si>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</si>
  <si>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</si>
  <si>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</si>
  <si>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</si>
  <si>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</si>
  <si>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</si>
  <si>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</si>
  <si>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</si>
  <si>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</si>
  <si>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</si>
  <si>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</si>
  <si>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</si>
  <si>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</si>
  <si>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</si>
  <si>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</si>
  <si>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</si>
  <si>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</si>
  <si>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</si>
  <si>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</si>
  <si>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</si>
  <si>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</si>
  <si>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</si>
  <si>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</si>
  <si>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</si>
  <si>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</si>
  <si>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</si>
  <si>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</si>
  <si>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</si>
  <si>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</si>
  <si>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</si>
  <si>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</si>
  <si>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</si>
  <si>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</si>
  <si>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</si>
  <si>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</si>
  <si>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</si>
  <si>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</si>
  <si>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</si>
  <si>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</si>
  <si>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</si>
  <si>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</si>
  <si>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</si>
  <si>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</si>
  <si>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</si>
  <si>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</si>
  <si>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</si>
  <si>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</si>
  <si>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</si>
  <si>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</si>
  <si>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</si>
  <si>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</si>
  <si>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</si>
  <si>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</si>
  <si>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</si>
  <si>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</si>
  <si>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</si>
  <si>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</si>
  <si>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</si>
  <si>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</si>
  <si>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</si>
  <si>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</si>
  <si>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</si>
  <si>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</si>
  <si>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</si>
  <si>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</si>
  <si>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</si>
  <si>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</si>
  <si>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</si>
  <si>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</si>
  <si>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</si>
  <si>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</si>
  <si>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</si>
  <si>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</si>
  <si>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</si>
  <si>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</si>
  <si>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</si>
  <si>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</si>
  <si>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</si>
  <si>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</si>
  <si>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</si>
  <si>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</si>
  <si>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</si>
  <si>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</si>
  <si>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</si>
  <si>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</si>
  <si>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</si>
  <si>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</si>
  <si>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</si>
  <si>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</si>
  <si>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</si>
  <si>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</si>
  <si>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</si>
  <si>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</si>
  <si>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</si>
  <si>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</si>
  <si>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</si>
  <si>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</si>
  <si>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</si>
  <si>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</si>
  <si>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</si>
  <si>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</si>
  <si>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</si>
  <si>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</si>
  <si>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</si>
  <si>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</si>
  <si>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</si>
  <si>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</si>
  <si>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</si>
  <si>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</si>
  <si>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</si>
  <si>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</si>
  <si>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</si>
  <si>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</si>
  <si>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</si>
  <si>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</si>
  <si>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</si>
  <si>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</si>
  <si>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</si>
  <si>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</si>
  <si>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</si>
  <si>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</si>
  <si>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</si>
  <si>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</si>
  <si>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</si>
  <si>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</si>
  <si>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</si>
  <si>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</si>
  <si>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</si>
  <si>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</si>
  <si>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</si>
  <si>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</si>
  <si>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</si>
  <si>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</si>
  <si>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</si>
  <si>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</si>
  <si>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</si>
  <si>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</si>
  <si>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</si>
  <si>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</si>
  <si>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</si>
  <si>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</si>
  <si>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</si>
  <si>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</si>
  <si>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</si>
  <si>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</si>
  <si>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</si>
  <si>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</si>
  <si>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</si>
  <si>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</si>
  <si>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</si>
  <si>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</si>
  <si>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</si>
  <si>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</si>
  <si>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</si>
  <si>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</si>
  <si>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</si>
  <si>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</si>
  <si>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</si>
  <si>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</si>
  <si>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</si>
  <si>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</si>
  <si>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</si>
  <si>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</si>
  <si>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</si>
  <si>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</si>
  <si>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</si>
  <si>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</si>
  <si>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</si>
  <si>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</si>
  <si>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</si>
  <si>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</si>
  <si>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</si>
  <si>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</si>
  <si>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</si>
  <si>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</si>
  <si>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</si>
  <si>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</si>
  <si>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</si>
  <si>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</si>
  <si>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</si>
  <si>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</si>
  <si>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</si>
  <si>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</si>
  <si>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</si>
  <si>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</si>
  <si>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</si>
  <si>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</si>
  <si>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</si>
  <si>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</si>
  <si>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</si>
  <si>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</si>
  <si>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</si>
  <si>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</si>
  <si>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</si>
  <si>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</si>
  <si>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</si>
  <si>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</si>
  <si>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</si>
  <si>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</si>
  <si>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</si>
  <si>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</si>
  <si>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</si>
  <si>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</si>
  <si>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</si>
  <si>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</si>
  <si>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</si>
  <si>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</si>
  <si>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</si>
  <si>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</si>
  <si>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</si>
  <si>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</si>
  <si>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</si>
  <si>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</si>
  <si>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</si>
  <si>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</si>
  <si>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</si>
  <si>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</si>
  <si>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</si>
  <si>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</si>
  <si>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</si>
  <si>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</si>
  <si>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</si>
  <si>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</si>
  <si>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</si>
  <si>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</si>
  <si>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</si>
  <si>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</si>
  <si>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</si>
  <si>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</si>
  <si>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</si>
  <si>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</si>
  <si>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</si>
  <si>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</si>
  <si>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</si>
  <si>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</si>
  <si>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</si>
  <si>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</si>
  <si>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</si>
  <si>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</si>
  <si>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</si>
  <si>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</si>
  <si>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</si>
  <si>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</si>
  <si>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</si>
  <si>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</si>
  <si>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</si>
  <si>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</si>
  <si>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</si>
  <si>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</si>
  <si>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</si>
  <si>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</si>
  <si>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</si>
  <si>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</si>
  <si>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</si>
  <si>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</si>
  <si>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</si>
  <si>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</si>
  <si>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</si>
  <si>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</si>
  <si>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</si>
  <si>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</si>
  <si>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</si>
  <si>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</si>
  <si>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</si>
  <si>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</si>
  <si>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</si>
  <si>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</si>
  <si>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</si>
  <si>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</si>
  <si>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</si>
  <si>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</si>
  <si>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</si>
  <si>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</si>
  <si>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</si>
  <si>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</si>
  <si>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</si>
  <si>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</si>
  <si>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</si>
  <si>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</si>
  <si>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</si>
  <si>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</si>
  <si>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</si>
  <si>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</si>
  <si>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</si>
  <si>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</si>
  <si>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</si>
  <si>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</si>
  <si>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</si>
  <si>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</si>
  <si>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</si>
  <si>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</si>
  <si>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</si>
  <si>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</si>
  <si>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</si>
  <si>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</si>
  <si>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</si>
  <si>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</si>
  <si>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</si>
  <si>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</si>
  <si>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</si>
  <si>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</si>
  <si>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</si>
  <si>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</si>
  <si>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</si>
  <si>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</si>
  <si>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</si>
  <si>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</si>
  <si>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</si>
  <si>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</si>
  <si>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</si>
  <si>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</si>
  <si>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</si>
  <si>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</si>
  <si>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</si>
  <si>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</si>
  <si>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</si>
  <si>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</si>
  <si>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</si>
  <si>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</si>
  <si>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</si>
  <si>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</si>
  <si>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</si>
  <si>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</si>
  <si>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</si>
  <si>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</si>
  <si>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</si>
  <si>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</si>
  <si>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</si>
  <si>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</si>
  <si>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</si>
  <si>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</si>
  <si>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</si>
  <si>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</si>
  <si>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</si>
  <si>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</si>
  <si>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</si>
  <si>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</si>
  <si>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</si>
  <si>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</si>
  <si>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</si>
  <si>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</si>
  <si>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</si>
  <si>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</si>
  <si>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</si>
  <si>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</si>
  <si>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</si>
  <si>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</si>
  <si>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</si>
  <si>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</si>
  <si>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</si>
  <si>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</si>
  <si>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</si>
  <si>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</si>
  <si>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</si>
  <si>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</si>
  <si>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</si>
  <si>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</si>
  <si>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</si>
  <si>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</si>
  <si>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</si>
  <si>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</si>
  <si>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</si>
  <si>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</si>
  <si>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</si>
  <si>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</si>
  <si>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</si>
  <si>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</si>
  <si>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</si>
  <si>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</si>
  <si>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</si>
  <si>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</si>
  <si>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</si>
  <si>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</si>
  <si>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</si>
  <si>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</si>
  <si>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</si>
  <si>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</si>
  <si>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</si>
  <si>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</si>
  <si>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</si>
  <si>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</si>
  <si>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</si>
  <si>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</si>
  <si>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</si>
  <si>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</si>
  <si>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</si>
  <si>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</si>
  <si>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</si>
  <si>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</si>
  <si>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</si>
  <si>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</si>
  <si>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</si>
  <si>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</si>
  <si>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</si>
  <si>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</si>
  <si>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</si>
  <si>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</si>
  <si>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</si>
  <si>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</si>
  <si>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</si>
  <si>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</si>
  <si>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</si>
  <si>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</si>
  <si>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</si>
  <si>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</si>
  <si>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</si>
  <si>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</si>
  <si>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</si>
  <si>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</si>
  <si>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</si>
  <si>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</si>
  <si>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</si>
  <si>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</si>
  <si>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</si>
  <si>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</si>
  <si>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</si>
  <si>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</si>
  <si>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</si>
  <si>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</si>
  <si>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</si>
  <si>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</si>
  <si>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</si>
  <si>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</si>
  <si>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</si>
  <si>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</si>
  <si>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</si>
  <si>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</si>
  <si>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</si>
  <si>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</si>
  <si>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</si>
  <si>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</si>
  <si>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</si>
  <si>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</si>
  <si>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</si>
  <si>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</si>
  <si>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</si>
  <si>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</si>
  <si>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</si>
  <si>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</si>
  <si>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</si>
  <si>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</si>
  <si>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</si>
  <si>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</si>
  <si>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</si>
  <si>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</si>
  <si>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</si>
  <si>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</si>
  <si>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</si>
  <si>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</si>
  <si>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</si>
  <si>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</si>
  <si>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</si>
  <si>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</si>
  <si>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</si>
  <si>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</si>
  <si>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</si>
  <si>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</si>
  <si>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</si>
  <si>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</si>
  <si>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</si>
  <si>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</si>
  <si>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</si>
  <si>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</si>
  <si>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</si>
  <si>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</si>
  <si>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</si>
  <si>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</si>
  <si>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</si>
  <si>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</si>
  <si>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</si>
  <si>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</si>
  <si>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</si>
  <si>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</si>
  <si>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</si>
  <si>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</si>
  <si>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</si>
  <si>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</si>
  <si>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</si>
  <si>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</si>
  <si>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</si>
  <si>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</si>
  <si>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</si>
  <si>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</si>
  <si>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</si>
  <si>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</si>
  <si>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</si>
  <si>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</si>
  <si>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</si>
  <si>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</si>
  <si>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</si>
  <si>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</si>
  <si>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</si>
  <si>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</si>
  <si>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</si>
  <si>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</si>
  <si>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</si>
  <si>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</si>
  <si>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</si>
  <si>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</si>
  <si>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</si>
  <si>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</si>
  <si>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</si>
  <si>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</si>
  <si>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</si>
  <si>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</si>
  <si>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</si>
  <si>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</si>
  <si>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</si>
  <si>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</si>
  <si>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</si>
  <si>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</si>
  <si>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</si>
  <si>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</si>
  <si>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</si>
  <si>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</si>
  <si>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</si>
  <si>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</si>
  <si>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</si>
  <si>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</si>
  <si>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</si>
  <si>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</si>
  <si>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</si>
  <si>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</si>
  <si>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</si>
  <si>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</si>
  <si>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</si>
  <si>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</si>
  <si>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</si>
  <si>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</si>
  <si>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</si>
  <si>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</si>
  <si>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</si>
  <si>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</si>
  <si>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</si>
  <si>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</si>
  <si>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</si>
  <si>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</si>
  <si>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</si>
  <si>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</si>
  <si>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</si>
  <si>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</si>
  <si>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</si>
  <si>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</si>
  <si>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</si>
  <si>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</si>
  <si>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</si>
  <si>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</si>
  <si>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</si>
  <si>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</si>
  <si>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</si>
  <si>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</si>
  <si>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</si>
  <si>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</si>
  <si>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</si>
  <si>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</si>
  <si>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</si>
  <si>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</si>
  <si>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</si>
  <si>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</si>
  <si>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</si>
  <si>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</si>
  <si>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</si>
  <si>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</si>
  <si>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</si>
  <si>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</si>
  <si>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</si>
  <si>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</si>
  <si>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</si>
  <si>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</si>
  <si>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</si>
  <si>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</si>
  <si>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</si>
  <si>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</si>
  <si>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</si>
  <si>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</si>
  <si>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</si>
  <si>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</si>
  <si>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</si>
  <si>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</si>
  <si>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</si>
  <si>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</si>
  <si>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</si>
  <si>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</si>
  <si>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</si>
  <si>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</si>
  <si>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</si>
  <si>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</si>
  <si>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</si>
  <si>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</si>
  <si>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</si>
  <si>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</si>
  <si>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</si>
  <si>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</si>
  <si>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</si>
  <si>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</si>
  <si>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</si>
  <si>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</si>
  <si>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</si>
  <si>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</si>
  <si>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</si>
  <si>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</si>
  <si>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</si>
  <si>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</si>
  <si>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</si>
  <si>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</si>
  <si>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</si>
  <si>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</si>
  <si>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</si>
  <si>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</si>
  <si>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</si>
  <si>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</si>
  <si>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</si>
  <si>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</si>
  <si>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</si>
  <si>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</si>
  <si>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</si>
  <si>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</si>
  <si>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</si>
  <si>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</si>
  <si>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</si>
  <si>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</si>
  <si>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</si>
  <si>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</si>
  <si>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</si>
  <si>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</si>
  <si>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</si>
  <si>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</si>
  <si>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</si>
  <si>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</si>
  <si>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</si>
  <si>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</si>
  <si>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</si>
  <si>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</si>
  <si>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</si>
  <si>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</si>
  <si>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</si>
  <si>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</si>
  <si>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</si>
  <si>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</si>
  <si>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</si>
  <si>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</si>
  <si>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</si>
  <si>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</si>
  <si>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</si>
  <si>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Bourns KK</t>
    <phoneticPr fontId="98"/>
  </si>
  <si>
    <t>AA Series</t>
    <phoneticPr fontId="98"/>
  </si>
  <si>
    <t>AA Breaker</t>
    <phoneticPr fontId="98"/>
  </si>
  <si>
    <t>537 Utanonishi, Misaki-cho, Kume-gun, Okayama 709-3707 Japan</t>
    <phoneticPr fontId="98"/>
  </si>
  <si>
    <t>Yohei Okada</t>
    <phoneticPr fontId="98"/>
  </si>
  <si>
    <t>Yohei.Okada@bourns.com</t>
    <phoneticPr fontId="98"/>
  </si>
  <si>
    <t>0868-66-2525</t>
    <phoneticPr fontId="98"/>
  </si>
  <si>
    <t>Tsutomu Fujita</t>
    <phoneticPr fontId="98"/>
  </si>
  <si>
    <t>Manager, Administrative Department</t>
    <phoneticPr fontId="98"/>
  </si>
  <si>
    <t>Tsutomu.Fujita@bourns.com</t>
    <phoneticPr fontId="98"/>
  </si>
  <si>
    <t>06-6317-2441</t>
    <phoneticPr fontId="98"/>
  </si>
  <si>
    <t>The part of Tin of 'Malaysia Smelting Corp' is supplied from Rwanda and DRC. The locations are not conflict areas in the countries and the smelter is CFS validated.</t>
    <phoneticPr fontId="6" type="noConversion"/>
  </si>
  <si>
    <t>http://www.bourns.com/docs/RoHS-Content/conflict_metals_statement.pdf</t>
    <phoneticPr fontId="6" type="noConversion"/>
  </si>
  <si>
    <t>CID001105</t>
    <phoneticPr fontId="98"/>
  </si>
  <si>
    <t>Raveentriran</t>
    <phoneticPr fontId="98"/>
  </si>
  <si>
    <t>raveentiran.krishnan@msmelt.com</t>
    <phoneticPr fontId="98"/>
  </si>
  <si>
    <t>Rahman Hydrauloc Tin Sdn Bhd, and others</t>
    <phoneticPr fontId="98"/>
  </si>
  <si>
    <r>
      <t>Congo</t>
    </r>
    <r>
      <rPr>
        <sz val="10"/>
        <rFont val="ＭＳ Ｐゴシック"/>
        <family val="3"/>
        <charset val="128"/>
      </rPr>
      <t>，</t>
    </r>
    <r>
      <rPr>
        <sz val="10"/>
        <rFont val="Verdana"/>
        <family val="2"/>
      </rPr>
      <t>Malaysia</t>
    </r>
    <r>
      <rPr>
        <sz val="10"/>
        <rFont val="ＭＳ Ｐゴシック"/>
        <family val="3"/>
        <charset val="128"/>
      </rPr>
      <t>，</t>
    </r>
    <r>
      <rPr>
        <sz val="10"/>
        <rFont val="Verdana"/>
        <family val="2"/>
      </rPr>
      <t>Rwanda</t>
    </r>
    <phoneticPr fontId="9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</si>
</sst>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6"/>
      <name val="ＭＳ Ｐゴシック"/>
      <family val="3"/>
      <charset val="128"/>
    </font>
    <font>
      <sz val="10"/>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395">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1"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1" fillId="0" borderId="0" xfId="502" applyFont="1" applyAlignment="1">
      <alignment horizontal="justify" vertical="top"/>
    </xf>
    <xf numFmtId="0" fontId="54"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1" fillId="0" borderId="0" xfId="502" applyFont="1" applyAlignment="1">
      <alignment vertical="top" wrapText="1"/>
    </xf>
    <xf numFmtId="0" fontId="93" fillId="0" borderId="0" xfId="0" applyFont="1"/>
    <xf numFmtId="164" fontId="53"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15" fillId="33" borderId="42" xfId="0" applyFont="1" applyFill="1" applyBorder="1" applyAlignment="1" applyProtection="1">
      <alignment horizontal="left" vertical="center"/>
      <protection locked="0"/>
    </xf>
    <xf numFmtId="0" fontId="0" fillId="0" borderId="65" xfId="0" applyBorder="1" applyProtection="1">
      <protection locked="0"/>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 fillId="33" borderId="61" xfId="487"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0" fontId="11" fillId="33" borderId="61" xfId="0" quotePrefix="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7"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Yohei.Okada@bour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sutomu.Fujita@bourn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4"/>
      <c r="B2" s="5" t="s">
        <v>847</v>
      </c>
      <c r="C2" s="3"/>
      <c r="D2" s="175"/>
      <c r="E2" s="3"/>
      <c r="F2" s="3"/>
      <c r="G2" s="25"/>
    </row>
    <row r="3" spans="1:7">
      <c r="A3" s="294"/>
      <c r="B3" s="3" t="s">
        <v>839</v>
      </c>
      <c r="C3" s="5"/>
      <c r="D3" s="176"/>
      <c r="E3" s="3"/>
      <c r="F3" s="5"/>
      <c r="G3" s="25"/>
    </row>
    <row r="4" spans="1:7" ht="15">
      <c r="A4" s="294"/>
      <c r="B4" s="30" t="s">
        <v>849</v>
      </c>
      <c r="C4" s="6"/>
      <c r="D4" s="177"/>
      <c r="E4" s="3"/>
      <c r="F4" s="6"/>
      <c r="G4" s="25"/>
    </row>
    <row r="5" spans="1:7">
      <c r="A5" s="294"/>
      <c r="B5" s="29" t="s">
        <v>1040</v>
      </c>
      <c r="C5" s="4"/>
      <c r="D5" s="178"/>
      <c r="E5" s="3"/>
      <c r="F5" s="4"/>
      <c r="G5" s="25"/>
    </row>
    <row r="6" spans="1:7">
      <c r="A6" s="294"/>
      <c r="B6" s="3"/>
      <c r="C6" s="3"/>
      <c r="D6" s="175"/>
      <c r="E6" s="3"/>
      <c r="F6" s="3"/>
      <c r="G6" s="25"/>
    </row>
    <row r="7" spans="1:7">
      <c r="A7" s="294"/>
      <c r="B7" s="3"/>
      <c r="C7" s="3"/>
      <c r="D7" s="175"/>
      <c r="E7" s="3"/>
      <c r="F7" s="3"/>
      <c r="G7" s="25"/>
    </row>
    <row r="8" spans="1:7">
      <c r="A8" s="294"/>
      <c r="B8" s="3"/>
      <c r="C8" s="3"/>
      <c r="D8" s="175"/>
      <c r="E8" s="3"/>
      <c r="F8" s="3"/>
      <c r="G8" s="25"/>
    </row>
    <row r="9" spans="1:7">
      <c r="A9" s="294"/>
      <c r="B9" s="297" t="s">
        <v>850</v>
      </c>
      <c r="C9" s="297"/>
      <c r="D9" s="297"/>
      <c r="E9" s="297"/>
      <c r="F9" s="297"/>
      <c r="G9" s="25"/>
    </row>
    <row r="10" spans="1:7" ht="27" customHeight="1">
      <c r="A10" s="294"/>
      <c r="B10" s="298" t="s">
        <v>438</v>
      </c>
      <c r="C10" s="298"/>
      <c r="D10" s="298"/>
      <c r="E10" s="298"/>
      <c r="F10" s="298"/>
      <c r="G10" s="25"/>
    </row>
    <row r="11" spans="1:7" ht="27" customHeight="1">
      <c r="A11" s="294"/>
      <c r="B11" s="299"/>
      <c r="C11" s="299"/>
      <c r="D11" s="299"/>
      <c r="E11" s="299"/>
      <c r="F11" s="299"/>
      <c r="G11" s="25"/>
    </row>
    <row r="12" spans="1:7">
      <c r="A12" s="294"/>
      <c r="B12" s="31" t="s">
        <v>848</v>
      </c>
      <c r="C12" s="32" t="s">
        <v>851</v>
      </c>
      <c r="D12" s="179" t="s">
        <v>852</v>
      </c>
      <c r="E12" s="32" t="s">
        <v>612</v>
      </c>
      <c r="F12" s="32" t="s">
        <v>613</v>
      </c>
      <c r="G12" s="25"/>
    </row>
    <row r="13" spans="1:7" ht="20">
      <c r="A13" s="294"/>
      <c r="B13" s="2">
        <v>1</v>
      </c>
      <c r="C13" s="27" t="s">
        <v>1088</v>
      </c>
      <c r="D13" s="28" t="s">
        <v>876</v>
      </c>
      <c r="E13" s="163" t="s">
        <v>853</v>
      </c>
      <c r="F13" s="163"/>
      <c r="G13" s="25"/>
    </row>
    <row r="14" spans="1:7" ht="30">
      <c r="A14" s="294"/>
      <c r="B14" s="2">
        <v>2</v>
      </c>
      <c r="C14" s="27" t="s">
        <v>1088</v>
      </c>
      <c r="D14" s="28" t="s">
        <v>1025</v>
      </c>
      <c r="E14" s="163" t="s">
        <v>530</v>
      </c>
      <c r="F14" s="163" t="s">
        <v>531</v>
      </c>
      <c r="G14" s="25"/>
    </row>
    <row r="15" spans="1:7" ht="89.15" customHeight="1">
      <c r="A15" s="294"/>
      <c r="B15" s="300">
        <v>2.0099999999999998</v>
      </c>
      <c r="C15" s="291" t="s">
        <v>1088</v>
      </c>
      <c r="D15" s="303" t="s">
        <v>2263</v>
      </c>
      <c r="E15" s="164" t="s">
        <v>614</v>
      </c>
      <c r="F15" s="164" t="s">
        <v>617</v>
      </c>
      <c r="G15" s="25"/>
    </row>
    <row r="16" spans="1:7" ht="99" customHeight="1">
      <c r="A16" s="294"/>
      <c r="B16" s="301"/>
      <c r="C16" s="292"/>
      <c r="D16" s="304"/>
      <c r="E16" s="165"/>
      <c r="F16" s="165" t="s">
        <v>615</v>
      </c>
      <c r="G16" s="25"/>
    </row>
    <row r="17" spans="1:7" ht="63" customHeight="1">
      <c r="A17" s="294"/>
      <c r="B17" s="302"/>
      <c r="C17" s="293"/>
      <c r="D17" s="305"/>
      <c r="E17" s="27"/>
      <c r="F17" s="27" t="s">
        <v>616</v>
      </c>
      <c r="G17" s="25"/>
    </row>
    <row r="18" spans="1:7" ht="117" customHeight="1">
      <c r="A18" s="294"/>
      <c r="B18" s="300">
        <v>2.02</v>
      </c>
      <c r="C18" s="291" t="s">
        <v>1088</v>
      </c>
      <c r="D18" s="303" t="s">
        <v>2264</v>
      </c>
      <c r="E18" s="164" t="s">
        <v>439</v>
      </c>
      <c r="F18" s="164" t="s">
        <v>525</v>
      </c>
      <c r="G18" s="25"/>
    </row>
    <row r="19" spans="1:7" ht="71.150000000000006" customHeight="1">
      <c r="A19" s="294"/>
      <c r="B19" s="301"/>
      <c r="C19" s="292"/>
      <c r="D19" s="304"/>
      <c r="E19" s="165" t="s">
        <v>529</v>
      </c>
      <c r="F19" s="165" t="s">
        <v>440</v>
      </c>
      <c r="G19" s="25"/>
    </row>
    <row r="20" spans="1:7" ht="90.75" customHeight="1">
      <c r="A20" s="294"/>
      <c r="B20" s="301"/>
      <c r="C20" s="292"/>
      <c r="D20" s="304"/>
      <c r="E20" s="165"/>
      <c r="F20" s="165" t="s">
        <v>619</v>
      </c>
      <c r="G20" s="25"/>
    </row>
    <row r="21" spans="1:7" ht="74.25" customHeight="1">
      <c r="A21" s="294"/>
      <c r="B21" s="302"/>
      <c r="C21" s="293"/>
      <c r="D21" s="305"/>
      <c r="E21" s="27"/>
      <c r="F21" s="27" t="s">
        <v>618</v>
      </c>
      <c r="G21" s="25"/>
    </row>
    <row r="22" spans="1:7" ht="90" customHeight="1">
      <c r="A22" s="294"/>
      <c r="B22" s="309">
        <v>2.0299999999999998</v>
      </c>
      <c r="C22" s="309" t="s">
        <v>822</v>
      </c>
      <c r="D22" s="288" t="s">
        <v>2265</v>
      </c>
      <c r="E22" s="291" t="s">
        <v>437</v>
      </c>
      <c r="F22" s="164" t="s">
        <v>460</v>
      </c>
      <c r="G22" s="25"/>
    </row>
    <row r="23" spans="1:7" ht="109.5" customHeight="1">
      <c r="A23" s="294"/>
      <c r="B23" s="310"/>
      <c r="C23" s="310"/>
      <c r="D23" s="289"/>
      <c r="E23" s="292"/>
      <c r="F23" s="165" t="s">
        <v>823</v>
      </c>
      <c r="G23" s="25"/>
    </row>
    <row r="24" spans="1:7" ht="74.25" customHeight="1">
      <c r="A24" s="294"/>
      <c r="B24" s="311"/>
      <c r="C24" s="311"/>
      <c r="D24" s="290"/>
      <c r="E24" s="293"/>
      <c r="F24" s="27" t="s">
        <v>436</v>
      </c>
      <c r="G24" s="25"/>
    </row>
    <row r="25" spans="1:7" ht="72" customHeight="1">
      <c r="A25" s="294"/>
      <c r="B25" s="2" t="s">
        <v>458</v>
      </c>
      <c r="C25" s="27" t="s">
        <v>459</v>
      </c>
      <c r="D25" s="28" t="s">
        <v>2266</v>
      </c>
      <c r="E25" s="27" t="s">
        <v>2261</v>
      </c>
      <c r="F25" s="27" t="s">
        <v>461</v>
      </c>
      <c r="G25" s="25"/>
    </row>
    <row r="26" spans="1:7" ht="98.15" customHeight="1">
      <c r="A26" s="294"/>
      <c r="B26" s="306">
        <v>3</v>
      </c>
      <c r="C26" s="300" t="s">
        <v>70</v>
      </c>
      <c r="D26" s="303" t="s">
        <v>2267</v>
      </c>
      <c r="E26" s="291" t="s">
        <v>0</v>
      </c>
      <c r="F26" s="164" t="s">
        <v>64</v>
      </c>
      <c r="G26" s="25"/>
    </row>
    <row r="27" spans="1:7" ht="90" customHeight="1">
      <c r="A27" s="294"/>
      <c r="B27" s="307"/>
      <c r="C27" s="301"/>
      <c r="D27" s="304"/>
      <c r="E27" s="292"/>
      <c r="F27" s="165" t="s">
        <v>59</v>
      </c>
      <c r="G27" s="25"/>
    </row>
    <row r="28" spans="1:7" ht="19.399999999999999" customHeight="1">
      <c r="A28" s="294"/>
      <c r="B28" s="307"/>
      <c r="C28" s="301"/>
      <c r="D28" s="304"/>
      <c r="E28" s="292"/>
      <c r="F28" s="165" t="s">
        <v>60</v>
      </c>
      <c r="G28" s="25"/>
    </row>
    <row r="29" spans="1:7" ht="74.5" customHeight="1">
      <c r="A29" s="294"/>
      <c r="B29" s="307"/>
      <c r="C29" s="301"/>
      <c r="D29" s="304"/>
      <c r="E29" s="292"/>
      <c r="F29" s="165" t="s">
        <v>61</v>
      </c>
      <c r="G29" s="25"/>
    </row>
    <row r="30" spans="1:7" ht="62.5" customHeight="1">
      <c r="A30" s="294"/>
      <c r="B30" s="307"/>
      <c r="C30" s="301"/>
      <c r="D30" s="304"/>
      <c r="E30" s="292"/>
      <c r="F30" s="165" t="s">
        <v>62</v>
      </c>
      <c r="G30" s="25"/>
    </row>
    <row r="31" spans="1:7" ht="81" customHeight="1">
      <c r="A31" s="294"/>
      <c r="B31" s="307"/>
      <c r="C31" s="301"/>
      <c r="D31" s="304"/>
      <c r="E31" s="292"/>
      <c r="F31" s="165" t="s">
        <v>63</v>
      </c>
      <c r="G31" s="25"/>
    </row>
    <row r="32" spans="1:7" ht="48.75" customHeight="1">
      <c r="A32" s="294"/>
      <c r="B32" s="307"/>
      <c r="C32" s="301"/>
      <c r="D32" s="304"/>
      <c r="E32" s="292"/>
      <c r="F32" s="165" t="s">
        <v>66</v>
      </c>
      <c r="G32" s="25"/>
    </row>
    <row r="33" spans="1:7" ht="98.5" customHeight="1">
      <c r="A33" s="294"/>
      <c r="B33" s="307"/>
      <c r="C33" s="301"/>
      <c r="D33" s="304"/>
      <c r="E33" s="292"/>
      <c r="F33" s="165" t="s">
        <v>65</v>
      </c>
      <c r="G33" s="25"/>
    </row>
    <row r="34" spans="1:7" ht="89.15" customHeight="1">
      <c r="A34" s="294"/>
      <c r="B34" s="307"/>
      <c r="C34" s="301"/>
      <c r="D34" s="304"/>
      <c r="E34" s="292"/>
      <c r="F34" s="165" t="s">
        <v>67</v>
      </c>
      <c r="G34" s="25"/>
    </row>
    <row r="35" spans="1:7" ht="29.15" customHeight="1">
      <c r="A35" s="294"/>
      <c r="B35" s="307"/>
      <c r="C35" s="301"/>
      <c r="D35" s="304"/>
      <c r="E35" s="292"/>
      <c r="F35" s="165" t="s">
        <v>68</v>
      </c>
      <c r="G35" s="25"/>
    </row>
    <row r="36" spans="1:7" ht="121">
      <c r="A36" s="294"/>
      <c r="B36" s="308"/>
      <c r="C36" s="302"/>
      <c r="D36" s="305"/>
      <c r="E36" s="293"/>
      <c r="F36" s="166" t="s">
        <v>69</v>
      </c>
      <c r="G36" s="25"/>
    </row>
    <row r="37" spans="1:7" ht="100">
      <c r="A37" s="294"/>
      <c r="B37" s="141">
        <v>3.01</v>
      </c>
      <c r="C37" s="142" t="s">
        <v>70</v>
      </c>
      <c r="D37" s="28" t="s">
        <v>2268</v>
      </c>
      <c r="E37" s="167" t="s">
        <v>1328</v>
      </c>
      <c r="F37" s="168" t="s">
        <v>1434</v>
      </c>
      <c r="G37" s="25"/>
    </row>
    <row r="38" spans="1:7" ht="90">
      <c r="A38" s="294"/>
      <c r="B38" s="141">
        <v>3.02</v>
      </c>
      <c r="C38" s="142" t="s">
        <v>1361</v>
      </c>
      <c r="D38" s="28" t="s">
        <v>2269</v>
      </c>
      <c r="E38" s="167" t="s">
        <v>1376</v>
      </c>
      <c r="F38" s="168" t="s">
        <v>1435</v>
      </c>
      <c r="G38" s="25"/>
    </row>
    <row r="39" spans="1:7" ht="80">
      <c r="A39" s="294"/>
      <c r="B39" s="150">
        <v>4</v>
      </c>
      <c r="C39" s="149" t="s">
        <v>1531</v>
      </c>
      <c r="D39" s="28" t="s">
        <v>2270</v>
      </c>
      <c r="E39" s="27" t="s">
        <v>2213</v>
      </c>
      <c r="F39" s="27" t="s">
        <v>1532</v>
      </c>
      <c r="G39" s="25"/>
    </row>
    <row r="40" spans="1:7" ht="50">
      <c r="A40" s="294"/>
      <c r="B40" s="141">
        <v>4.01</v>
      </c>
      <c r="C40" s="149" t="s">
        <v>1531</v>
      </c>
      <c r="D40" s="28" t="s">
        <v>2272</v>
      </c>
      <c r="E40" s="27" t="s">
        <v>2227</v>
      </c>
      <c r="F40" s="27" t="s">
        <v>2231</v>
      </c>
      <c r="G40" s="25"/>
    </row>
    <row r="41" spans="1:7" ht="50">
      <c r="A41" s="294"/>
      <c r="B41" s="141" t="s">
        <v>2259</v>
      </c>
      <c r="C41" s="149" t="s">
        <v>1531</v>
      </c>
      <c r="D41" s="28" t="s">
        <v>2271</v>
      </c>
      <c r="E41" s="27" t="s">
        <v>2262</v>
      </c>
      <c r="F41" s="27" t="s">
        <v>2260</v>
      </c>
      <c r="G41" s="25"/>
    </row>
    <row r="42" spans="1:7" ht="50">
      <c r="A42" s="294"/>
      <c r="B42" s="141" t="s">
        <v>2295</v>
      </c>
      <c r="C42" s="149" t="s">
        <v>1531</v>
      </c>
      <c r="D42" s="28" t="s">
        <v>2302</v>
      </c>
      <c r="E42" s="27" t="s">
        <v>2261</v>
      </c>
      <c r="F42" s="27" t="s">
        <v>2296</v>
      </c>
      <c r="G42" s="25"/>
    </row>
    <row r="43" spans="1:7" ht="110">
      <c r="A43" s="294"/>
      <c r="B43" s="160">
        <v>4.0999999999999996</v>
      </c>
      <c r="C43" s="149" t="s">
        <v>2301</v>
      </c>
      <c r="D43" s="161">
        <v>42867</v>
      </c>
      <c r="E43" s="169" t="s">
        <v>2304</v>
      </c>
      <c r="F43" s="27" t="s">
        <v>2303</v>
      </c>
      <c r="G43" s="25"/>
    </row>
    <row r="44" spans="1:7" ht="70">
      <c r="A44" s="294"/>
      <c r="B44" s="160">
        <v>4.2</v>
      </c>
      <c r="C44" s="149" t="s">
        <v>2301</v>
      </c>
      <c r="D44" s="161">
        <v>42704</v>
      </c>
      <c r="E44" s="169" t="s">
        <v>2503</v>
      </c>
      <c r="F44" s="27" t="s">
        <v>2478</v>
      </c>
      <c r="G44" s="25"/>
    </row>
    <row r="45" spans="1:7" ht="130">
      <c r="A45" s="294"/>
      <c r="B45" s="203">
        <v>5</v>
      </c>
      <c r="C45" s="149" t="s">
        <v>2301</v>
      </c>
      <c r="D45" s="161">
        <v>42867</v>
      </c>
      <c r="E45" s="169" t="s">
        <v>12784</v>
      </c>
      <c r="F45" s="27" t="s">
        <v>12506</v>
      </c>
      <c r="G45" s="25"/>
    </row>
    <row r="46" spans="1:7" ht="30">
      <c r="A46" s="294"/>
      <c r="B46" s="160">
        <v>5.01</v>
      </c>
      <c r="C46" s="149" t="s">
        <v>2301</v>
      </c>
      <c r="D46" s="161">
        <v>42907</v>
      </c>
      <c r="E46" s="169" t="s">
        <v>15650</v>
      </c>
      <c r="F46" s="27" t="s">
        <v>12506</v>
      </c>
      <c r="G46" s="25"/>
    </row>
    <row r="47" spans="1:7" ht="60">
      <c r="A47" s="294"/>
      <c r="B47" s="160">
        <v>5.0999999999999996</v>
      </c>
      <c r="C47" s="149" t="s">
        <v>2301</v>
      </c>
      <c r="D47" s="161">
        <v>43070</v>
      </c>
      <c r="E47" s="169" t="s">
        <v>12994</v>
      </c>
      <c r="F47" s="27" t="s">
        <v>12995</v>
      </c>
      <c r="G47" s="25"/>
    </row>
    <row r="48" spans="1:7" ht="50">
      <c r="A48" s="294"/>
      <c r="B48" s="160">
        <v>5.1100000000000003</v>
      </c>
      <c r="C48" s="149" t="s">
        <v>13232</v>
      </c>
      <c r="D48" s="161">
        <v>43217</v>
      </c>
      <c r="E48" s="169" t="s">
        <v>13358</v>
      </c>
      <c r="F48" s="27" t="s">
        <v>13266</v>
      </c>
      <c r="G48" s="25"/>
    </row>
    <row r="49" spans="1:7" ht="50">
      <c r="A49" s="294"/>
      <c r="B49" s="160">
        <v>5.12</v>
      </c>
      <c r="C49" s="149" t="s">
        <v>13232</v>
      </c>
      <c r="D49" s="161">
        <v>43581</v>
      </c>
      <c r="E49" s="169" t="s">
        <v>13358</v>
      </c>
      <c r="F49" s="27" t="s">
        <v>13920</v>
      </c>
      <c r="G49" s="25"/>
    </row>
    <row r="50" spans="1:7" ht="70">
      <c r="A50" s="294"/>
      <c r="B50" s="203">
        <v>6</v>
      </c>
      <c r="C50" s="149" t="s">
        <v>13232</v>
      </c>
      <c r="D50" s="161">
        <v>43964</v>
      </c>
      <c r="E50" s="169" t="s">
        <v>14138</v>
      </c>
      <c r="F50" s="27" t="s">
        <v>13925</v>
      </c>
      <c r="G50" s="25"/>
    </row>
    <row r="51" spans="1:7" ht="40">
      <c r="A51" s="294"/>
      <c r="B51" s="160">
        <v>6.01</v>
      </c>
      <c r="C51" s="149" t="s">
        <v>13232</v>
      </c>
      <c r="D51" s="161">
        <v>43970</v>
      </c>
      <c r="E51" s="169" t="s">
        <v>15651</v>
      </c>
      <c r="F51" s="169" t="s">
        <v>13925</v>
      </c>
      <c r="G51" s="25"/>
    </row>
    <row r="52" spans="1:7" ht="40">
      <c r="A52" s="294"/>
      <c r="B52" s="160">
        <v>6.1</v>
      </c>
      <c r="C52" s="149" t="s">
        <v>13232</v>
      </c>
      <c r="D52" s="161">
        <v>44314</v>
      </c>
      <c r="E52" s="169" t="s">
        <v>15631</v>
      </c>
      <c r="F52" s="169" t="s">
        <v>15144</v>
      </c>
      <c r="G52" s="25"/>
    </row>
    <row r="53" spans="1:7" ht="40">
      <c r="A53" s="294"/>
      <c r="B53" s="160">
        <v>6.2</v>
      </c>
      <c r="C53" s="149" t="s">
        <v>13232</v>
      </c>
      <c r="D53" s="161">
        <v>44678</v>
      </c>
      <c r="E53" s="169" t="s">
        <v>15631</v>
      </c>
      <c r="F53" s="169" t="s">
        <v>15624</v>
      </c>
      <c r="G53" s="25"/>
    </row>
    <row r="54" spans="1:7" ht="40">
      <c r="A54" s="294"/>
      <c r="B54" s="160">
        <v>6.21</v>
      </c>
      <c r="C54" s="149" t="s">
        <v>13232</v>
      </c>
      <c r="D54" s="161">
        <v>44687</v>
      </c>
      <c r="E54" s="169" t="s">
        <v>15652</v>
      </c>
      <c r="F54" s="169" t="s">
        <v>15624</v>
      </c>
      <c r="G54" s="25"/>
    </row>
    <row r="55" spans="1:7" ht="40">
      <c r="A55" s="294"/>
      <c r="B55" s="160">
        <v>6.22</v>
      </c>
      <c r="C55" s="149" t="s">
        <v>13232</v>
      </c>
      <c r="D55" s="279">
        <v>44692</v>
      </c>
      <c r="E55" s="169" t="s">
        <v>15651</v>
      </c>
      <c r="F55" s="169" t="s">
        <v>15624</v>
      </c>
      <c r="G55" s="25"/>
    </row>
    <row r="56" spans="1:7" ht="14" thickBot="1">
      <c r="A56" s="295"/>
      <c r="B56" s="296" t="str">
        <f ca="1">OFFSET(L!$C$1,MATCH("General"&amp;"Cpy",L!$A:$A,0)-1,SL,,)</f>
        <v>© 2022 Responsible Minerals Initiative. All rights reserved.</v>
      </c>
      <c r="C56" s="296"/>
      <c r="D56" s="296"/>
      <c r="E56" s="296"/>
      <c r="F56" s="296"/>
      <c r="G56" s="26"/>
    </row>
    <row r="57" spans="1:7" ht="14"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honeticPr fontId="9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DC0A466-957A-482C-BD61-048F89302318}"/>
    </customSheetView>
  </customSheetViews>
  <phoneticPr fontId="98"/>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608D801-6283-4822-B4B9-8C0F0DB890F4}"/>
    </customSheetView>
  </customSheetViews>
  <phoneticPr fontId="98"/>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5"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2"/>
      <c r="B1" s="313"/>
      <c r="C1" s="313"/>
      <c r="D1" s="314"/>
    </row>
    <row r="2" spans="1:5" ht="71.25" customHeight="1">
      <c r="A2" s="74"/>
      <c r="B2" s="137" t="str">
        <f ca="1">OFFSET(L!$C$1,MATCH("Definitions"&amp;ADDRESS(ROW(),COLUMN(),4),L!$A:$A,0)-1,SL,,)</f>
        <v>ITEM</v>
      </c>
      <c r="C2" s="137" t="str">
        <f ca="1">OFFSET(L!$C$1,MATCH("Definitions"&amp;ADDRESS(ROW(),COLUMN(),4),L!$A:$A,0)-1,SL,,)</f>
        <v>DEFINITION</v>
      </c>
      <c r="D2" s="316"/>
      <c r="E2" s="101"/>
    </row>
    <row r="3" spans="1:5" ht="64" customHeight="1">
      <c r="A3" s="74"/>
      <c r="B3" s="63" t="str">
        <f ca="1">OFFSET(L!$C$1,MATCH("Definitions"&amp;ADDRESS(ROW(),COLUMN(),4),L!$A:$A,0)-1,SL,,)</f>
        <v>3TG</v>
      </c>
      <c r="C3" s="63" t="str">
        <f ca="1">OFFSET(L!$C$1,MATCH("Definitions"&amp;ADDRESS(ROW(),COLUMN(),4),L!$A:$A,0)-1,SL,,)</f>
        <v>Tantalum, tin, tungsten, gold</v>
      </c>
      <c r="D3" s="316"/>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6"/>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6"/>
      <c r="E6" s="100" t="s">
        <v>1313</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6"/>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6"/>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6"/>
      <c r="E9" s="100" t="s">
        <v>1313</v>
      </c>
    </row>
    <row r="10" spans="1:5" ht="45">
      <c r="A10" s="74"/>
      <c r="B10" s="63" t="str">
        <f ca="1">OFFSET(L!$C$1,MATCH("Definitions"&amp;ADDRESS(ROW(),COLUMN(),4),L!$A:$A,0)-1,SL,,)</f>
        <v>DRC</v>
      </c>
      <c r="C10" s="63" t="str">
        <f ca="1">OFFSET(L!$C$1,MATCH("Definitions"&amp;ADDRESS(ROW(),COLUMN(),4),L!$A:$A,0)-1,SL,,)</f>
        <v>Democratic Republic of Congo</v>
      </c>
      <c r="D10" s="316"/>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6"/>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6"/>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6"/>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6"/>
      <c r="E14" s="100" t="s">
        <v>1312</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6"/>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6"/>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6"/>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6"/>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6"/>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6"/>
      <c r="E20" s="100"/>
    </row>
    <row r="21" spans="1:5" ht="15">
      <c r="A21" s="74"/>
      <c r="B21" s="63" t="str">
        <f ca="1">OFFSET(L!$C$1,MATCH("Definitions"&amp;ADDRESS(ROW(),COLUMN(),4),L!$A:$A,0)-1,SL,,)</f>
        <v>RBA</v>
      </c>
      <c r="C21" s="63" t="str">
        <f ca="1">OFFSET(L!$C$1,MATCH("Definitions"&amp;ADDRESS(ROW(),COLUMN(),4),L!$A:$A,0)-1,SL,,)</f>
        <v>Responsible Business Alliance (www.responsiblebusiness.org)</v>
      </c>
      <c r="D21" s="31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6"/>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6"/>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6"/>
      <c r="E26" s="100" t="s">
        <v>1314</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6"/>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6"/>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6"/>
      <c r="E29" s="100" t="s">
        <v>1314</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6"/>
      <c r="E30" s="100" t="s">
        <v>1315</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6"/>
      <c r="E31" s="100"/>
    </row>
    <row r="32" spans="1:5" ht="15">
      <c r="A32" s="74"/>
      <c r="B32" s="315" t="str">
        <f ca="1">OFFSET(L!$C$1,MATCH("General"&amp;"Cpy",L!$A:$A,0)-1,SL,,)</f>
        <v>© 2022 Responsible Minerals Initiative. All rights reserved.</v>
      </c>
      <c r="C32" s="315"/>
      <c r="D32" s="316"/>
      <c r="E32" s="100"/>
    </row>
    <row r="33" spans="1:4" ht="14" thickBot="1">
      <c r="A33" s="75"/>
      <c r="B33" s="153"/>
      <c r="C33" s="153"/>
      <c r="D33" s="317"/>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5" zoomScaleNormal="85" zoomScalePageLayoutView="70" workbookViewId="0">
      <selection activeCell="D22" sqref="D22:E2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2"/>
      <c r="B1" s="353"/>
      <c r="C1" s="353"/>
      <c r="D1" s="353"/>
      <c r="E1" s="353"/>
      <c r="F1" s="353"/>
      <c r="G1" s="353"/>
      <c r="H1" s="353"/>
      <c r="I1" s="353"/>
      <c r="J1" s="353"/>
      <c r="K1" s="354"/>
      <c r="L1" s="100"/>
      <c r="P1" s="3"/>
      <c r="Q1" s="3"/>
      <c r="R1" s="3"/>
      <c r="S1" s="3"/>
      <c r="T1" s="3"/>
      <c r="U1" s="3"/>
      <c r="V1" s="3"/>
      <c r="W1" s="3"/>
      <c r="X1" s="3"/>
      <c r="Y1" s="3"/>
      <c r="Z1" s="3"/>
      <c r="AA1" s="3"/>
      <c r="AB1" s="3"/>
      <c r="AC1" s="3"/>
      <c r="AD1" s="3"/>
      <c r="AE1" s="3"/>
      <c r="AF1" s="3"/>
      <c r="AG1" s="3"/>
      <c r="AH1" s="3"/>
    </row>
    <row r="2" spans="1:34" ht="82.4" customHeight="1">
      <c r="A2" s="34"/>
      <c r="B2" s="136"/>
      <c r="C2" s="35"/>
      <c r="D2" s="355" t="str">
        <f ca="1">OFFSET(L!$C$1,MATCH("Declaration"&amp;ADDRESS(ROW(),COLUMN(),4),L!$A:$A,0)-1,SL,,)</f>
        <v>Conflict Minerals Reporting Template (CMRT)</v>
      </c>
      <c r="E2" s="356"/>
      <c r="F2" s="356"/>
      <c r="G2" s="356"/>
      <c r="H2" s="356"/>
      <c r="I2" s="356"/>
      <c r="J2" s="35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5"/>
      <c r="G3" s="365"/>
      <c r="H3" s="365"/>
      <c r="I3" s="152"/>
      <c r="J3" s="138" t="s">
        <v>15654</v>
      </c>
      <c r="K3" s="36"/>
      <c r="L3" s="100"/>
      <c r="P3" s="45">
        <f>MATCH($D$3,LN,0)</f>
        <v>1</v>
      </c>
    </row>
    <row r="4" spans="1:34" ht="15">
      <c r="A4" s="34"/>
      <c r="B4" s="361" t="str">
        <f ca="1">OFFSET(L!$C$1,MATCH("Declaration"&amp;ADDRESS(ROW(),COLUMN(),4),L!$A:$A,0)-1,SL,,)</f>
        <v>The purpose of this document is to collect sourcing information on tin, tantalum, tungsten and gold used in products</v>
      </c>
      <c r="C4" s="361"/>
      <c r="D4" s="361"/>
      <c r="E4" s="361"/>
      <c r="F4" s="361"/>
      <c r="G4" s="361"/>
      <c r="H4" s="361"/>
      <c r="I4" s="366" t="str">
        <f ca="1">OFFSET(L!$C$1,MATCH("Declaration"&amp;ADDRESS(ROW(),COLUMN(),4),L!$A:$A,0)-1,SL,,)</f>
        <v>Link to Terms &amp; Conditions</v>
      </c>
      <c r="J4" s="366"/>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1" t="str">
        <f ca="1">OFFSET(L!$C$1,MATCH("Declaration"&amp;ADDRESS(ROW(),COLUMN(),4),L!$A:$A,0)-1,SL,,)</f>
        <v>Mandatory fields are noted with an asterisk (*).  Consult the instructions tab for guidance on how to answer each question.</v>
      </c>
      <c r="C6" s="361"/>
      <c r="D6" s="361"/>
      <c r="E6" s="361"/>
      <c r="F6" s="361"/>
      <c r="G6" s="361"/>
      <c r="H6" s="361"/>
      <c r="I6" s="361"/>
      <c r="J6" s="361"/>
      <c r="K6" s="36"/>
      <c r="L6" s="115" t="s">
        <v>443</v>
      </c>
      <c r="P6" s="3"/>
      <c r="Q6" s="3"/>
      <c r="R6" s="3"/>
      <c r="S6" s="3"/>
      <c r="T6" s="3"/>
      <c r="U6" s="3"/>
      <c r="V6" s="3"/>
      <c r="W6" s="3"/>
      <c r="X6" s="3"/>
      <c r="Y6" s="3"/>
      <c r="Z6" s="3"/>
      <c r="AA6" s="3"/>
      <c r="AB6" s="3"/>
      <c r="AC6" s="3"/>
      <c r="AD6" s="3"/>
      <c r="AE6" s="3"/>
      <c r="AF6" s="3"/>
      <c r="AG6" s="3"/>
      <c r="AH6" s="3"/>
    </row>
    <row r="7" spans="1:34" ht="37" customHeight="1">
      <c r="A7" s="34"/>
      <c r="B7" s="370" t="str">
        <f ca="1">OFFSET(L!$C$1,MATCH("Declaration"&amp;ADDRESS(ROW(),COLUMN(),4),L!$A:$A,0)-1,SL,,)</f>
        <v>Company Information</v>
      </c>
      <c r="C7" s="370"/>
      <c r="D7" s="370"/>
      <c r="E7" s="370"/>
      <c r="F7" s="370"/>
      <c r="G7" s="370"/>
      <c r="H7" s="370"/>
      <c r="I7" s="370"/>
      <c r="J7" s="370"/>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58" t="s">
        <v>15655</v>
      </c>
      <c r="E8" s="359"/>
      <c r="F8" s="359"/>
      <c r="G8" s="359"/>
      <c r="H8" s="359"/>
      <c r="I8" s="359"/>
      <c r="J8" s="360"/>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7" t="s">
        <v>495</v>
      </c>
      <c r="E9" s="368"/>
      <c r="F9" s="368"/>
      <c r="G9" s="369"/>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1" t="str">
        <f ca="1">OFFSET(L!$C$1,MATCH("Declaration"&amp;ADDRESS(ROW(),COLUMN(),4)&amp;LEFT($D$9,1),L!$A:$A,0)-1,SL,,)</f>
        <v>Go to Product List tab to enter products this declaration applies to</v>
      </c>
      <c r="C10" s="122"/>
      <c r="D10" s="362"/>
      <c r="E10" s="363"/>
      <c r="F10" s="363"/>
      <c r="G10" s="363"/>
      <c r="H10" s="363"/>
      <c r="I10" s="363"/>
      <c r="J10" s="364"/>
      <c r="K10" s="36"/>
      <c r="L10" s="115"/>
      <c r="Q10" s="3"/>
      <c r="R10" s="3"/>
      <c r="S10" s="3"/>
      <c r="T10" s="3"/>
      <c r="U10" s="3"/>
      <c r="V10" s="3"/>
      <c r="W10" s="3"/>
      <c r="X10" s="3"/>
      <c r="Y10" s="3"/>
      <c r="Z10" s="3"/>
      <c r="AA10" s="3"/>
      <c r="AB10" s="3"/>
      <c r="AC10" s="3"/>
      <c r="AD10" s="3"/>
      <c r="AE10" s="3"/>
      <c r="AF10" s="3"/>
      <c r="AG10" s="3"/>
      <c r="AH10" s="3"/>
    </row>
    <row r="11" spans="1:34" ht="15">
      <c r="A11" s="38"/>
      <c r="B11" s="372"/>
      <c r="C11" s="122"/>
      <c r="D11" s="337" t="str">
        <f ca="1">IF(D9=Q9,OFFSET(L!$C$1,MATCH("Declaration"&amp;ADDRESS(ROW(),COLUMN(),4),L!$A:$A,0)-1,SL,,),"")</f>
        <v>Click here to enter the products this declaration applies to</v>
      </c>
      <c r="E11" s="338"/>
      <c r="F11" s="338"/>
      <c r="G11" s="338"/>
      <c r="H11" s="338"/>
      <c r="I11" s="338"/>
      <c r="J11" s="339"/>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5"/>
      <c r="E12" s="346"/>
      <c r="F12" s="346"/>
      <c r="G12" s="346"/>
      <c r="H12" s="346"/>
      <c r="I12" s="346"/>
      <c r="J12" s="347"/>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5"/>
      <c r="E13" s="346"/>
      <c r="F13" s="346"/>
      <c r="G13" s="346"/>
      <c r="H13" s="346"/>
      <c r="I13" s="346"/>
      <c r="J13" s="347"/>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5" t="s">
        <v>15658</v>
      </c>
      <c r="E14" s="346"/>
      <c r="F14" s="346"/>
      <c r="G14" s="346"/>
      <c r="H14" s="346"/>
      <c r="I14" s="346"/>
      <c r="J14" s="347"/>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5" t="s">
        <v>15659</v>
      </c>
      <c r="E15" s="346"/>
      <c r="F15" s="346"/>
      <c r="G15" s="346"/>
      <c r="H15" s="346"/>
      <c r="I15" s="346"/>
      <c r="J15" s="347"/>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3" t="s">
        <v>15660</v>
      </c>
      <c r="E16" s="374"/>
      <c r="F16" s="374"/>
      <c r="G16" s="374"/>
      <c r="H16" s="374"/>
      <c r="I16" s="374"/>
      <c r="J16" s="375"/>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5" t="s">
        <v>15661</v>
      </c>
      <c r="E17" s="346"/>
      <c r="F17" s="346"/>
      <c r="G17" s="346"/>
      <c r="H17" s="346"/>
      <c r="I17" s="346"/>
      <c r="J17" s="347"/>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18" t="s">
        <v>15662</v>
      </c>
      <c r="E18" s="319"/>
      <c r="F18" s="319"/>
      <c r="G18" s="319"/>
      <c r="H18" s="319"/>
      <c r="I18" s="319"/>
      <c r="J18" s="320"/>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5" t="s">
        <v>15663</v>
      </c>
      <c r="E19" s="346"/>
      <c r="F19" s="346"/>
      <c r="G19" s="346"/>
      <c r="H19" s="346"/>
      <c r="I19" s="346"/>
      <c r="J19" s="347"/>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3" t="s">
        <v>15664</v>
      </c>
      <c r="E20" s="374"/>
      <c r="F20" s="374"/>
      <c r="G20" s="374"/>
      <c r="H20" s="374"/>
      <c r="I20" s="374"/>
      <c r="J20" s="375"/>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77" t="s">
        <v>15665</v>
      </c>
      <c r="E21" s="378"/>
      <c r="F21" s="378"/>
      <c r="G21" s="378"/>
      <c r="H21" s="378"/>
      <c r="I21" s="378"/>
      <c r="J21" s="379"/>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0">
        <v>45000</v>
      </c>
      <c r="E22" s="381"/>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48"/>
      <c r="E23" s="34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2" t="str">
        <f ca="1">OFFSET(L!$C$1,MATCH("Declaration"&amp;ADDRESS(ROW(),COLUMN(),4),L!$A:$A,0)-1,SL,,)</f>
        <v>Answer the following questions 1 - 8 based on the declaration scope indicated above</v>
      </c>
      <c r="C24" s="382"/>
      <c r="D24" s="382"/>
      <c r="E24" s="382"/>
      <c r="F24" s="382"/>
      <c r="G24" s="382"/>
      <c r="H24" s="382"/>
      <c r="I24" s="382"/>
      <c r="J24" s="382"/>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28" t="str">
        <f ca="1">OFFSET(L!$C$1,MATCH("Declaration"&amp;ADDRESS(ROW(),COLUMN(),4),L!$A:$A,0)-1,SL,,)</f>
        <v>Answer</v>
      </c>
      <c r="E25" s="328"/>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1" t="s">
        <v>489</v>
      </c>
      <c r="E26" s="322"/>
      <c r="F26" s="12"/>
      <c r="G26" s="323"/>
      <c r="H26" s="324"/>
      <c r="I26" s="324"/>
      <c r="J26" s="325"/>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1" t="s">
        <v>488</v>
      </c>
      <c r="E27" s="322"/>
      <c r="F27" s="12"/>
      <c r="G27" s="323"/>
      <c r="H27" s="324"/>
      <c r="I27" s="324"/>
      <c r="J27" s="325"/>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1" t="s">
        <v>489</v>
      </c>
      <c r="E28" s="322"/>
      <c r="F28" s="12"/>
      <c r="G28" s="323"/>
      <c r="H28" s="324"/>
      <c r="I28" s="324"/>
      <c r="J28" s="325"/>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1" t="s">
        <v>489</v>
      </c>
      <c r="E29" s="322"/>
      <c r="F29" s="12"/>
      <c r="G29" s="323"/>
      <c r="H29" s="324"/>
      <c r="I29" s="324"/>
      <c r="J29" s="325"/>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1243</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0"/>
      <c r="E32" s="341"/>
      <c r="F32" s="47"/>
      <c r="G32" s="323"/>
      <c r="H32" s="324"/>
      <c r="I32" s="324"/>
      <c r="J32" s="325"/>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1" t="s">
        <v>488</v>
      </c>
      <c r="E33" s="322"/>
      <c r="F33" s="47"/>
      <c r="G33" s="323"/>
      <c r="H33" s="324"/>
      <c r="I33" s="324"/>
      <c r="J33" s="325"/>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1"/>
      <c r="E34" s="322"/>
      <c r="F34" s="47"/>
      <c r="G34" s="323"/>
      <c r="H34" s="324"/>
      <c r="I34" s="324"/>
      <c r="J34" s="325"/>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1"/>
      <c r="E35" s="322"/>
      <c r="F35" s="47"/>
      <c r="G35" s="323"/>
      <c r="H35" s="324"/>
      <c r="I35" s="324"/>
      <c r="J35" s="325"/>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44"/>
      <c r="I37" s="344"/>
      <c r="J37" s="344"/>
      <c r="K37" s="36"/>
      <c r="L37" s="111" t="s">
        <v>1243</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1"/>
      <c r="E38" s="322"/>
      <c r="F38" s="47"/>
      <c r="G38" s="323"/>
      <c r="H38" s="324"/>
      <c r="I38" s="324"/>
      <c r="J38" s="325"/>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1" t="s">
        <v>488</v>
      </c>
      <c r="E39" s="322"/>
      <c r="F39" s="47"/>
      <c r="G39" s="376" t="s">
        <v>15666</v>
      </c>
      <c r="H39" s="324"/>
      <c r="I39" s="324"/>
      <c r="J39" s="325"/>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1"/>
      <c r="E40" s="322"/>
      <c r="F40" s="47"/>
      <c r="G40" s="323"/>
      <c r="H40" s="324"/>
      <c r="I40" s="324"/>
      <c r="J40" s="325"/>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1"/>
      <c r="E41" s="322"/>
      <c r="F41" s="47"/>
      <c r="G41" s="323"/>
      <c r="H41" s="324"/>
      <c r="I41" s="324"/>
      <c r="J41" s="325"/>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1"/>
      <c r="E44" s="322"/>
      <c r="F44" s="47"/>
      <c r="G44" s="323"/>
      <c r="H44" s="324"/>
      <c r="I44" s="324"/>
      <c r="J44" s="325"/>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1" t="s">
        <v>488</v>
      </c>
      <c r="E45" s="322"/>
      <c r="F45" s="47"/>
      <c r="G45" s="376" t="s">
        <v>15666</v>
      </c>
      <c r="H45" s="324"/>
      <c r="I45" s="324"/>
      <c r="J45" s="325"/>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1"/>
      <c r="E46" s="322"/>
      <c r="F46" s="47"/>
      <c r="G46" s="323"/>
      <c r="H46" s="324"/>
      <c r="I46" s="324"/>
      <c r="J46" s="325"/>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1"/>
      <c r="E47" s="322"/>
      <c r="F47" s="47"/>
      <c r="G47" s="323"/>
      <c r="H47" s="324"/>
      <c r="I47" s="324"/>
      <c r="J47" s="325"/>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1"/>
      <c r="E50" s="322"/>
      <c r="F50" s="47"/>
      <c r="G50" s="323"/>
      <c r="H50" s="324"/>
      <c r="I50" s="324"/>
      <c r="J50" s="325"/>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1" t="s">
        <v>489</v>
      </c>
      <c r="E51" s="322"/>
      <c r="F51" s="47"/>
      <c r="G51" s="323"/>
      <c r="H51" s="324"/>
      <c r="I51" s="324"/>
      <c r="J51" s="325"/>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1"/>
      <c r="E52" s="322"/>
      <c r="F52" s="47"/>
      <c r="G52" s="323"/>
      <c r="H52" s="324"/>
      <c r="I52" s="324"/>
      <c r="J52" s="325"/>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1"/>
      <c r="E53" s="322"/>
      <c r="F53" s="47"/>
      <c r="G53" s="323"/>
      <c r="H53" s="324"/>
      <c r="I53" s="324"/>
      <c r="J53" s="325"/>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71"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2"/>
      <c r="E56" s="343"/>
      <c r="F56" s="47"/>
      <c r="G56" s="323"/>
      <c r="H56" s="324"/>
      <c r="I56" s="324"/>
      <c r="J56" s="325"/>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2">
        <v>1</v>
      </c>
      <c r="E57" s="343"/>
      <c r="F57" s="47"/>
      <c r="G57" s="323"/>
      <c r="H57" s="324"/>
      <c r="I57" s="324"/>
      <c r="J57" s="325"/>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2"/>
      <c r="E58" s="343"/>
      <c r="F58" s="47"/>
      <c r="G58" s="323"/>
      <c r="H58" s="324"/>
      <c r="I58" s="324"/>
      <c r="J58" s="325"/>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2"/>
      <c r="E59" s="343"/>
      <c r="F59" s="47"/>
      <c r="G59" s="323"/>
      <c r="H59" s="324"/>
      <c r="I59" s="324"/>
      <c r="J59" s="325"/>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71" t="str">
        <f ca="1">OFFSET(L!$C$1,MATCH("Declaration"&amp;ADDRESS(ROW(),COLUMN(),4),L!$A:$A,0)-1,SL,,)&amp;Q$37</f>
        <v>7) Have you identified all of the smelters supplying the 3TG to your supply chain?  (*)</v>
      </c>
      <c r="C61" s="10"/>
      <c r="D61" s="330" t="str">
        <f ca="1">D25</f>
        <v>Answer</v>
      </c>
      <c r="E61" s="330"/>
      <c r="F61" s="18"/>
      <c r="G61" s="44" t="str">
        <f ca="1">G25</f>
        <v>Comments</v>
      </c>
      <c r="H61" s="327"/>
      <c r="I61" s="327"/>
      <c r="J61" s="327"/>
      <c r="K61" s="36"/>
      <c r="L61" s="111" t="s">
        <v>1241</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0"/>
      <c r="E62" s="341"/>
      <c r="F62" s="47"/>
      <c r="G62" s="323"/>
      <c r="H62" s="324"/>
      <c r="I62" s="324"/>
      <c r="J62" s="325"/>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1" t="s">
        <v>488</v>
      </c>
      <c r="E63" s="322"/>
      <c r="F63" s="47"/>
      <c r="G63" s="323"/>
      <c r="H63" s="324"/>
      <c r="I63" s="324"/>
      <c r="J63" s="325"/>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1"/>
      <c r="E64" s="322"/>
      <c r="F64" s="47"/>
      <c r="G64" s="323"/>
      <c r="H64" s="324"/>
      <c r="I64" s="324"/>
      <c r="J64" s="325"/>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1"/>
      <c r="E65" s="322"/>
      <c r="F65" s="47"/>
      <c r="G65" s="323"/>
      <c r="H65" s="324"/>
      <c r="I65" s="324"/>
      <c r="J65" s="325"/>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27" t="str">
        <f>IF(Q75="(*)","Click here to enter smelter names","")</f>
        <v/>
      </c>
      <c r="I67" s="327"/>
      <c r="J67" s="327"/>
      <c r="K67" s="36"/>
      <c r="L67" s="111" t="s">
        <v>1241</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1"/>
      <c r="E68" s="322"/>
      <c r="F68" s="48"/>
      <c r="G68" s="323"/>
      <c r="H68" s="324"/>
      <c r="I68" s="324"/>
      <c r="J68" s="325"/>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1" t="s">
        <v>488</v>
      </c>
      <c r="E69" s="322"/>
      <c r="F69" s="48"/>
      <c r="G69" s="323"/>
      <c r="H69" s="324"/>
      <c r="I69" s="324"/>
      <c r="J69" s="325"/>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1"/>
      <c r="E70" s="322"/>
      <c r="F70" s="48"/>
      <c r="G70" s="323"/>
      <c r="H70" s="324"/>
      <c r="I70" s="324"/>
      <c r="J70" s="325"/>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1"/>
      <c r="E71" s="322"/>
      <c r="F71" s="50"/>
      <c r="G71" s="323"/>
      <c r="H71" s="324"/>
      <c r="I71" s="324"/>
      <c r="J71" s="32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6" t="str">
        <f ca="1">OFFSET(L!$C$1,MATCH("Declaration"&amp;ADDRESS(ROW(),COLUMN(),4),L!$A:$A,0)-1,SL,,)</f>
        <v>Answer the Following Questions at a Company Level</v>
      </c>
      <c r="C73" s="326"/>
      <c r="D73" s="326"/>
      <c r="E73" s="326"/>
      <c r="F73" s="326"/>
      <c r="G73" s="326"/>
      <c r="H73" s="326"/>
      <c r="I73" s="326"/>
      <c r="J73" s="32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28" t="str">
        <f ca="1">D25</f>
        <v>Answer</v>
      </c>
      <c r="E74" s="328"/>
      <c r="F74" s="53"/>
      <c r="G74" s="328" t="str">
        <f ca="1">G25</f>
        <v>Comments</v>
      </c>
      <c r="H74" s="328" t="e">
        <f>HLOOKUP(SL,LT,$O74,0)</f>
        <v>#NAME?</v>
      </c>
      <c r="I74" s="32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1" t="s">
        <v>488</v>
      </c>
      <c r="E75" s="322"/>
      <c r="F75" s="57"/>
      <c r="G75" s="323"/>
      <c r="H75" s="324"/>
      <c r="I75" s="324"/>
      <c r="J75" s="325"/>
      <c r="K75" s="36"/>
      <c r="L75" s="113" t="s">
        <v>1242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29"/>
      <c r="H76" s="329"/>
      <c r="I76" s="329"/>
      <c r="J76" s="329"/>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1" t="s">
        <v>488</v>
      </c>
      <c r="E77" s="322"/>
      <c r="F77" s="57"/>
      <c r="G77" s="349" t="s">
        <v>15667</v>
      </c>
      <c r="H77" s="350"/>
      <c r="I77" s="350"/>
      <c r="J77" s="351"/>
      <c r="K77" s="36"/>
      <c r="L77" s="113" t="s">
        <v>1243</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1" t="s">
        <v>488</v>
      </c>
      <c r="E79" s="322"/>
      <c r="F79" s="57"/>
      <c r="G79" s="323"/>
      <c r="H79" s="324"/>
      <c r="I79" s="324"/>
      <c r="J79" s="325"/>
      <c r="K79" s="36"/>
      <c r="L79" s="113" t="s">
        <v>1243</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1" t="s">
        <v>488</v>
      </c>
      <c r="E81" s="322"/>
      <c r="F81" s="57"/>
      <c r="G81" s="323"/>
      <c r="H81" s="324"/>
      <c r="I81" s="324"/>
      <c r="J81" s="325"/>
      <c r="K81" s="36"/>
      <c r="L81" s="113" t="s">
        <v>1302</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1" t="s">
        <v>15082</v>
      </c>
      <c r="E83" s="322"/>
      <c r="F83" s="57"/>
      <c r="G83" s="323"/>
      <c r="H83" s="324"/>
      <c r="I83" s="324"/>
      <c r="J83" s="325"/>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4" t="s">
        <v>488</v>
      </c>
      <c r="E85" s="335"/>
      <c r="F85" s="57"/>
      <c r="G85" s="323"/>
      <c r="H85" s="324"/>
      <c r="I85" s="324"/>
      <c r="J85" s="325"/>
      <c r="K85" s="36"/>
      <c r="L85" s="113" t="s">
        <v>1243</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29"/>
      <c r="H86" s="329"/>
      <c r="I86" s="329"/>
      <c r="J86" s="329"/>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1" t="s">
        <v>488</v>
      </c>
      <c r="E87" s="322"/>
      <c r="F87" s="57"/>
      <c r="G87" s="323"/>
      <c r="H87" s="324"/>
      <c r="I87" s="324"/>
      <c r="J87" s="325"/>
      <c r="K87" s="36"/>
      <c r="L87" s="113" t="s">
        <v>1241</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36"/>
      <c r="H88" s="336"/>
      <c r="I88" s="336"/>
      <c r="J88" s="336"/>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1" t="s">
        <v>489</v>
      </c>
      <c r="E89" s="322"/>
      <c r="F89" s="57"/>
      <c r="G89" s="323"/>
      <c r="H89" s="324"/>
      <c r="I89" s="324"/>
      <c r="J89" s="325"/>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3" t="str">
        <f>IF(OR($D$8="",$I$3=""),"","Click here to check required fields completion")</f>
        <v/>
      </c>
      <c r="C90" s="333"/>
      <c r="D90" s="333"/>
      <c r="E90" s="333"/>
      <c r="F90" s="333"/>
      <c r="G90" s="333"/>
      <c r="H90" s="333"/>
      <c r="I90" s="333"/>
      <c r="J90" s="333"/>
      <c r="K90" s="36"/>
      <c r="L90" s="100"/>
      <c r="P90" s="3"/>
      <c r="Q90" s="3"/>
      <c r="R90" s="3"/>
      <c r="S90" s="3"/>
      <c r="T90" s="3"/>
      <c r="U90" s="3"/>
      <c r="V90" s="3"/>
      <c r="W90" s="3"/>
      <c r="X90" s="3"/>
      <c r="Y90" s="3"/>
      <c r="Z90" s="3"/>
      <c r="AA90" s="3"/>
      <c r="AB90" s="3"/>
      <c r="AC90" s="3"/>
      <c r="AD90" s="3"/>
      <c r="AE90" s="3"/>
      <c r="AF90" s="3"/>
      <c r="AG90" s="3"/>
      <c r="AH90" s="3"/>
    </row>
    <row r="91" spans="1:34" ht="15.5" thickBot="1">
      <c r="A91" s="331" t="str">
        <f ca="1">OFFSET(L!$C$1,MATCH("General"&amp;"Cpy",L!$A:$A,0)-1,SL,,)</f>
        <v>© 2022 Responsible Minerals Initiative. All rights reserved.</v>
      </c>
      <c r="B91" s="332"/>
      <c r="C91" s="332"/>
      <c r="D91" s="332"/>
      <c r="E91" s="332"/>
      <c r="F91" s="332"/>
      <c r="G91" s="332"/>
      <c r="H91" s="332"/>
      <c r="I91" s="332"/>
      <c r="J91" s="332"/>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8"/>
  <conditionalFormatting sqref="D75:E75 D77:E77 D79:E79 D81:E81 D85:E85 D87:E87 D89:E89 D83">
    <cfRule type="expression" dxfId="84" priority="65" stopIfTrue="1">
      <formula>AND(OR($D$26="No",AND($D$26="Yes",$D$32="No")),OR($D$27="No",AND($D$27="Yes",$D$33="No")),OR($D$28="No",AND($D$28="Yes",$D$34="No")),OR($D$29="No",AND($D$29="Yes",$D$35="No")))</formula>
    </cfRule>
    <cfRule type="expression" dxfId="83" priority="66" stopIfTrue="1">
      <formula>IF(D75="",TRUE)</formula>
    </cfRule>
  </conditionalFormatting>
  <conditionalFormatting sqref="D26:E26">
    <cfRule type="expression" dxfId="82" priority="117" stopIfTrue="1">
      <formula>IF($D$26="",TRUE)</formula>
    </cfRule>
  </conditionalFormatting>
  <conditionalFormatting sqref="D27:E27">
    <cfRule type="expression" dxfId="81" priority="124" stopIfTrue="1">
      <formula>IF($D$27="",TRUE)</formula>
    </cfRule>
  </conditionalFormatting>
  <conditionalFormatting sqref="D28:E28">
    <cfRule type="expression" dxfId="80" priority="125" stopIfTrue="1">
      <formula>IF($D$28="",TRUE)</formula>
    </cfRule>
  </conditionalFormatting>
  <conditionalFormatting sqref="D29:E29">
    <cfRule type="expression" dxfId="79" priority="126" stopIfTrue="1">
      <formula>IF($D$29="",TRUE)</formula>
    </cfRule>
  </conditionalFormatting>
  <conditionalFormatting sqref="D8:J8">
    <cfRule type="expression" dxfId="78" priority="131" stopIfTrue="1">
      <formula>IF($D$8="",TRUE)</formula>
    </cfRule>
  </conditionalFormatting>
  <conditionalFormatting sqref="D9:G9">
    <cfRule type="expression" dxfId="77" priority="132" stopIfTrue="1">
      <formula>IF($D$9="",TRUE)</formula>
    </cfRule>
  </conditionalFormatting>
  <conditionalFormatting sqref="D15:J15">
    <cfRule type="expression" dxfId="76" priority="133" stopIfTrue="1">
      <formula>IF($D$15="",TRUE)</formula>
    </cfRule>
  </conditionalFormatting>
  <conditionalFormatting sqref="D16:J16">
    <cfRule type="expression" dxfId="75" priority="134" stopIfTrue="1">
      <formula>IF($D$16="",TRUE)</formula>
    </cfRule>
  </conditionalFormatting>
  <conditionalFormatting sqref="D17:J17">
    <cfRule type="expression" dxfId="74" priority="2" stopIfTrue="1">
      <formula>IF($D$17="",TRUE)</formula>
    </cfRule>
  </conditionalFormatting>
  <conditionalFormatting sqref="D22:E22">
    <cfRule type="expression" dxfId="73" priority="139" stopIfTrue="1">
      <formula>IF($D$22="",TRUE)</formula>
    </cfRule>
  </conditionalFormatting>
  <conditionalFormatting sqref="D10:J10">
    <cfRule type="expression" dxfId="72" priority="36" stopIfTrue="1">
      <formula>IF($D$9=$Q$9,TRUE)</formula>
    </cfRule>
    <cfRule type="expression" dxfId="71" priority="146" stopIfTrue="1">
      <formula>IF(AND($D$10="",$D$9=$R$9),TRUE)</formula>
    </cfRule>
  </conditionalFormatting>
  <conditionalFormatting sqref="D34:E34 D40:E40 D52:E52 D58:E58 D64:E64 D70:E70">
    <cfRule type="expression" dxfId="70" priority="29" stopIfTrue="1">
      <formula>$P$28=""</formula>
    </cfRule>
  </conditionalFormatting>
  <conditionalFormatting sqref="D35:E35 D41:E41 D53:E53 D59:E59 D65:E65 D71:E71">
    <cfRule type="expression" dxfId="69" priority="144" stopIfTrue="1">
      <formula>$P$29=""</formula>
    </cfRule>
  </conditionalFormatting>
  <conditionalFormatting sqref="D32:E32">
    <cfRule type="expression" dxfId="68" priority="122" stopIfTrue="1">
      <formula>$P$26=""</formula>
    </cfRule>
  </conditionalFormatting>
  <conditionalFormatting sqref="D32:E32">
    <cfRule type="expression" dxfId="67" priority="35" stopIfTrue="1">
      <formula>IF(AND(OR($D$26="Yes",$D$26=""),$D$32=""),1,0)</formula>
    </cfRule>
  </conditionalFormatting>
  <conditionalFormatting sqref="D38 D50 D56 D62 D68">
    <cfRule type="expression" dxfId="66" priority="31" stopIfTrue="1">
      <formula>$P$32=""</formula>
    </cfRule>
  </conditionalFormatting>
  <conditionalFormatting sqref="D39:E39 D51 D57 D63 D69">
    <cfRule type="expression" dxfId="65" priority="30" stopIfTrue="1">
      <formula>$P$33=""</formula>
    </cfRule>
  </conditionalFormatting>
  <conditionalFormatting sqref="D40 D52 D58 D64 D70">
    <cfRule type="expression" dxfId="64" priority="20" stopIfTrue="1">
      <formula>$P$34=""</formula>
    </cfRule>
    <cfRule type="expression" dxfId="63" priority="142" stopIfTrue="1">
      <formula>IF(AND(OR($D$28="Yes",$D$28=""),D40=""),1,0)</formula>
    </cfRule>
  </conditionalFormatting>
  <conditionalFormatting sqref="D41 D53 D59 D65 D71">
    <cfRule type="expression" dxfId="62" priority="28" stopIfTrue="1">
      <formula>$P$35=""</formula>
    </cfRule>
  </conditionalFormatting>
  <conditionalFormatting sqref="D38:E38 D50:E50 D56:E56 D62:E62 D68:E68">
    <cfRule type="expression" dxfId="61" priority="33" stopIfTrue="1">
      <formula>$P$26=""</formula>
    </cfRule>
    <cfRule type="expression" dxfId="60" priority="34" stopIfTrue="1">
      <formula>IF(AND(OR($D$26="Yes",$D$26=""),D38=""),1,0)</formula>
    </cfRule>
  </conditionalFormatting>
  <conditionalFormatting sqref="G85:J85">
    <cfRule type="expression" dxfId="59" priority="27" stopIfTrue="1">
      <formula>IF(AND($D$85="Yes, using other format (describe)",$G$85=""),TRUE)</formula>
    </cfRule>
  </conditionalFormatting>
  <conditionalFormatting sqref="D39:E39 D51:E51 D57:E57 D63:E63 D69:E69">
    <cfRule type="expression" dxfId="58" priority="140" stopIfTrue="1">
      <formula>$P$39=""</formula>
    </cfRule>
    <cfRule type="expression" dxfId="57" priority="141" stopIfTrue="1">
      <formula>IF(AND(OR($D$27="Yes",$D$27=""),D39=""),1,0)</formula>
    </cfRule>
  </conditionalFormatting>
  <conditionalFormatting sqref="D33:E33">
    <cfRule type="expression" dxfId="56" priority="22" stopIfTrue="1">
      <formula>IF(AND(OR($D$27="Yes",$D$27=""),$D$33=""),1,0)</formula>
    </cfRule>
    <cfRule type="expression" dxfId="55" priority="23" stopIfTrue="1">
      <formula>$P$27=""</formula>
    </cfRule>
  </conditionalFormatting>
  <conditionalFormatting sqref="D34:E34">
    <cfRule type="expression" dxfId="54" priority="143" stopIfTrue="1">
      <formula>IF(AND(OR($D$28="Yes",$D$28=""),$D$34=""),1,0)</formula>
    </cfRule>
  </conditionalFormatting>
  <conditionalFormatting sqref="D41:E41 D53:E53 D59:E59 D65:E65 D71:E71">
    <cfRule type="expression" dxfId="53" priority="145" stopIfTrue="1">
      <formula>IF(AND(OR($D$29="Yes",$D$29=""),D41=""),1,0)</formula>
    </cfRule>
  </conditionalFormatting>
  <conditionalFormatting sqref="D35:E35">
    <cfRule type="expression" dxfId="52" priority="19" stopIfTrue="1">
      <formula>IF(AND(OR($D$29="Yes",$D$29=""),$D$35=""),1,0)</formula>
    </cfRule>
  </conditionalFormatting>
  <conditionalFormatting sqref="D20:J20">
    <cfRule type="expression" dxfId="51" priority="15" stopIfTrue="1">
      <formula>IF($D$20="",TRUE)</formula>
    </cfRule>
  </conditionalFormatting>
  <conditionalFormatting sqref="D46:E46">
    <cfRule type="expression" dxfId="50" priority="5" stopIfTrue="1">
      <formula>$P$28=""</formula>
    </cfRule>
  </conditionalFormatting>
  <conditionalFormatting sqref="D47:E47">
    <cfRule type="expression" dxfId="49" priority="13" stopIfTrue="1">
      <formula>$P$29=""</formula>
    </cfRule>
  </conditionalFormatting>
  <conditionalFormatting sqref="D44">
    <cfRule type="expression" dxfId="48" priority="7" stopIfTrue="1">
      <formula>$P$32=""</formula>
    </cfRule>
  </conditionalFormatting>
  <conditionalFormatting sqref="D45">
    <cfRule type="expression" dxfId="47" priority="6" stopIfTrue="1">
      <formula>$P$33=""</formula>
    </cfRule>
  </conditionalFormatting>
  <conditionalFormatting sqref="D46">
    <cfRule type="expression" dxfId="46" priority="3" stopIfTrue="1">
      <formula>$P$34=""</formula>
    </cfRule>
    <cfRule type="expression" dxfId="45" priority="12" stopIfTrue="1">
      <formula>IF(AND(OR($D$28="Yes",$D$28=""),D46=""),1,0)</formula>
    </cfRule>
  </conditionalFormatting>
  <conditionalFormatting sqref="D47">
    <cfRule type="expression" dxfId="44" priority="4" stopIfTrue="1">
      <formula>$P$35=""</formula>
    </cfRule>
  </conditionalFormatting>
  <conditionalFormatting sqref="D44:E44">
    <cfRule type="expression" dxfId="43" priority="8" stopIfTrue="1">
      <formula>$P$26=""</formula>
    </cfRule>
    <cfRule type="expression" dxfId="42" priority="9" stopIfTrue="1">
      <formula>IF(AND(OR($D$26="Yes",$D$26=""),D44=""),1,0)</formula>
    </cfRule>
  </conditionalFormatting>
  <conditionalFormatting sqref="D45:E45">
    <cfRule type="expression" dxfId="41" priority="10" stopIfTrue="1">
      <formula>$P$39=""</formula>
    </cfRule>
    <cfRule type="expression" dxfId="40" priority="11" stopIfTrue="1">
      <formula>IF(AND(OR($D$27="Yes",$D$27=""),D45=""),1,0)</formula>
    </cfRule>
  </conditionalFormatting>
  <conditionalFormatting sqref="D47:E47">
    <cfRule type="expression" dxfId="39" priority="14" stopIfTrue="1">
      <formula>IF(AND(OR($D$29="Yes",$D$29=""),D47=""),1,0)</formula>
    </cfRule>
  </conditionalFormatting>
  <conditionalFormatting sqref="D18:J18">
    <cfRule type="expression" dxfId="38" priority="136" stopIfTrue="1">
      <formula>IF($D$18="",TRUE)</formula>
    </cfRule>
  </conditionalFormatting>
  <conditionalFormatting sqref="G77:J77">
    <cfRule type="expression" dxfId="37" priority="1" stopIfTrue="1">
      <formula>IF(AND($D$71="Yes",$G$71=""),TRUE)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B483990-96D5-418D-AADD-2FCF11E2259B}"/>
    <hyperlink ref="D20" r:id="rId4" xr:uid="{2ED229BD-5CB9-4C84-A0DD-55C48F1A298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6" sqref="A6"/>
    </sheetView>
  </sheetViews>
  <sheetFormatPr defaultColWidth="8.84375" defaultRowHeight="13.5"/>
  <cols>
    <col min="1" max="1" width="13.61328125" style="228" customWidth="1"/>
    <col min="2" max="2" width="13.3828125" style="232" customWidth="1"/>
    <col min="3" max="3" width="40.61328125" style="232" customWidth="1"/>
    <col min="4" max="4" width="30.61328125" style="232" customWidth="1"/>
    <col min="5" max="5" width="20.84375" style="232" customWidth="1"/>
    <col min="6" max="7" width="13.84375" style="232" customWidth="1"/>
    <col min="8" max="8" width="25.15234375" style="232" customWidth="1"/>
    <col min="9" max="9" width="24.15234375" style="232" customWidth="1"/>
    <col min="10" max="10" width="18.3828125" style="232" customWidth="1"/>
    <col min="11" max="11" width="27.3828125" style="232" customWidth="1"/>
    <col min="12" max="12" width="20.61328125" style="232" customWidth="1"/>
    <col min="13" max="13" width="35.15234375" style="232" customWidth="1"/>
    <col min="14" max="14" width="42.15234375" style="232" customWidth="1"/>
    <col min="15" max="15" width="32.15234375" style="232" customWidth="1"/>
    <col min="16" max="16" width="22.84375" style="232" customWidth="1"/>
    <col min="17" max="17" width="43.61328125" style="232" customWidth="1"/>
    <col min="18" max="18" width="35.84375" style="232" hidden="1" customWidth="1"/>
    <col min="19" max="20" width="17.84375" style="232" hidden="1" customWidth="1"/>
    <col min="21" max="21" width="8.84375" style="232" hidden="1" customWidth="1"/>
    <col min="22" max="22" width="6.15234375" style="232" hidden="1" customWidth="1"/>
    <col min="23" max="23" width="8.61328125" style="232" hidden="1" customWidth="1"/>
    <col min="24" max="24" width="8.84375" style="232" hidden="1" customWidth="1"/>
    <col min="25" max="27" width="4.3828125" style="232" hidden="1" customWidth="1"/>
    <col min="28" max="28" width="7.84375" style="232" hidden="1" customWidth="1"/>
    <col min="29" max="33" width="4.3828125" style="232" hidden="1" customWidth="1"/>
    <col min="34" max="34" width="14.61328125" style="232" hidden="1" customWidth="1"/>
    <col min="35" max="39" width="8.84375" style="232" customWidth="1"/>
    <col min="40" max="16384" width="8.84375" style="232"/>
  </cols>
  <sheetData>
    <row r="1" spans="1:34" s="222" customFormat="1" ht="16"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3" t="str">
        <f ca="1">OFFSET(L!$C$1,MATCH("Smelter List"&amp;ADDRESS(ROW(),COLUMN(),4),L!$A:$A,0)-1,SL,,)</f>
        <v>Link to "RMAP Conformant Smelter List"</v>
      </c>
      <c r="K2" s="384"/>
      <c r="L2" s="384"/>
      <c r="M2" s="384"/>
      <c r="N2" s="384"/>
      <c r="O2" s="384"/>
      <c r="P2" s="195"/>
      <c r="Q2" s="196"/>
      <c r="R2" s="197"/>
      <c r="S2" s="197"/>
      <c r="T2" s="197"/>
      <c r="AH2" s="145" t="s">
        <v>488</v>
      </c>
    </row>
    <row r="3" spans="1:34" s="222" customFormat="1" ht="173.4" customHeight="1">
      <c r="A3" s="171"/>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3"/>
      <c r="G3" s="386" t="str">
        <f ca="1">OFFSET(L!$C$1,MATCH("General"&amp;"Cpy",L!$A:$A,0)-1,SL,,)</f>
        <v>© 2022 Responsible Minerals Initiative. All rights reserved.</v>
      </c>
      <c r="H3" s="386"/>
      <c r="I3" s="387"/>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0" customHeight="1">
      <c r="A5" s="266" t="s">
        <v>15668</v>
      </c>
      <c r="B5" s="182" t="str">
        <f ca="1">IF(LEN(A5)=0,"",INDEX('Smelter Look-up'!$A:$A,MATCH($A5,'Smelter Look-up'!$E:$E,0)))</f>
        <v>Tin</v>
      </c>
      <c r="C5" s="186" t="str">
        <f ca="1">IF(LEN(A5)=0,"",INDEX('Smelter Look-up'!$C:$C,MATCH($A5,'Smelter Look-up'!$E:$E,0)))</f>
        <v>Malaysia Smelting Corporation (MSC)</v>
      </c>
      <c r="D5" s="233"/>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86" t="s">
        <v>15669</v>
      </c>
      <c r="L5" s="286" t="s">
        <v>15670</v>
      </c>
      <c r="M5" s="286"/>
      <c r="N5" s="286" t="s">
        <v>15671</v>
      </c>
      <c r="O5" s="287" t="s">
        <v>15672</v>
      </c>
      <c r="P5" s="286" t="s">
        <v>489</v>
      </c>
      <c r="Q5" s="226"/>
      <c r="R5" s="182" t="str">
        <f ca="1">IF(ISERROR($V5),"",OFFSET('Smelter Look-up'!$C$4,$V5-4,0)&amp;"")</f>
        <v>Malaysia Smelting Corporation (MSC)</v>
      </c>
      <c r="S5" s="181" t="str">
        <f t="shared" ref="S5" ca="1" si="0">IF(B5="","",IF(ISERROR(MATCH($E5,CL,0)),"Unknown",INDIRECT("'C'!$A$"&amp;MATCH($E5,CL,0)+1)))</f>
        <v>MY</v>
      </c>
      <c r="T5" s="181" t="str">
        <f ca="1">IF(B5="","",IF(ISERROR(MATCH($J5,SorP!$B$1:$B$6230,0)),"",INDIRECT("'SorP'!$A$"&amp;MATCH($J5,SorP!$B$1:$B$6230,0))))</f>
        <v>MY-07</v>
      </c>
      <c r="U5" s="201"/>
      <c r="V5" s="227">
        <f ca="1">IF(C5="",NA(),IF(OR(C5="Smelter not listed",C5="Smelter not yet identified"),MATCH($B5&amp;$D5,'Smelter Look-up'!$J:$J,0),MATCH($B5&amp;$C5,'Smelter Look-up'!$J:$J,0)))</f>
        <v>457</v>
      </c>
      <c r="X5" s="228">
        <f t="shared" ref="X5" ca="1" si="1">IF(AND(C5="Smelter not listed",OR(LEN(D5)=0,LEN(E5)=0)),1,0)</f>
        <v>0</v>
      </c>
      <c r="AB5" s="229" t="str">
        <f t="shared" ref="AB5" ca="1" si="2">B5&amp;C5</f>
        <v>TinMalaysia Smelting Corporation (MSC)</v>
      </c>
    </row>
    <row r="6" spans="1:34" s="228" customFormat="1" ht="20"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IF(B6="","",IF(ISERROR(MATCH($J6,SorP!$B$1:$B$6230,0)),"",INDIRECT("'SorP'!$A$"&amp;MATCH($J6,SorP!$B$1:$B$6230,0))))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20"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IF(B7="","",IF(ISERROR(MATCH($J7,SorP!$B$1:$B$6230,0)),"",INDIRECT("'SorP'!$A$"&amp;MATCH($J7,SorP!$B$1:$B$6230,0))))</f>
        <v/>
      </c>
      <c r="U7" s="201"/>
      <c r="V7" s="227" t="e">
        <f>IF(C7="",NA(),IF(OR(C7="Smelter not listed",C7="Smelter not yet identified"),MATCH($B7&amp;$D7,'Smelter Look-up'!$J:$J,0),MATCH($B7&amp;$C7,'Smelter Look-up'!$J:$J,0)))</f>
        <v>#N/A</v>
      </c>
      <c r="X7" s="228">
        <f t="shared" ca="1" si="4"/>
        <v>0</v>
      </c>
      <c r="AB7" s="229" t="str">
        <f t="shared" si="5"/>
        <v/>
      </c>
    </row>
    <row r="8" spans="1:34" s="228" customFormat="1" ht="20"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IF(B8="","",IF(ISERROR(MATCH($J8,SorP!$B$1:$B$6230,0)),"",INDIRECT("'SorP'!$A$"&amp;MATCH($J8,SorP!$B$1:$B$6230,0))))</f>
        <v/>
      </c>
      <c r="U8" s="201"/>
      <c r="V8" s="227" t="e">
        <f>IF(C8="",NA(),IF(OR(C8="Smelter not listed",C8="Smelter not yet identified"),MATCH($B8&amp;$D8,'Smelter Look-up'!$J:$J,0),MATCH($B8&amp;$C8,'Smelter Look-up'!$J:$J,0)))</f>
        <v>#N/A</v>
      </c>
      <c r="X8" s="228">
        <f t="shared" ca="1" si="4"/>
        <v>0</v>
      </c>
      <c r="AB8" s="229" t="str">
        <f t="shared" si="5"/>
        <v/>
      </c>
    </row>
    <row r="9" spans="1:34" s="228" customFormat="1" ht="20"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IF(B9="","",IF(ISERROR(MATCH($J9,SorP!$B$1:$B$6230,0)),"",INDIRECT("'SorP'!$A$"&amp;MATCH($J9,SorP!$B$1:$B$6230,0))))</f>
        <v/>
      </c>
      <c r="U9" s="201"/>
      <c r="V9" s="227" t="e">
        <f>IF(C9="",NA(),IF(OR(C9="Smelter not listed",C9="Smelter not yet identified"),MATCH($B9&amp;$D9,'Smelter Look-up'!$J:$J,0),MATCH($B9&amp;$C9,'Smelter Look-up'!$J:$J,0)))</f>
        <v>#N/A</v>
      </c>
      <c r="X9" s="228">
        <f t="shared" ca="1" si="4"/>
        <v>0</v>
      </c>
      <c r="AB9" s="229" t="str">
        <f t="shared" si="5"/>
        <v/>
      </c>
    </row>
    <row r="10" spans="1:34" s="228" customFormat="1" ht="20"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20"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20"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20"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20"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20"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20"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20"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20"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4"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4" thickTop="1"/>
    <row r="2508" spans="1:28" ht="14"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97AA74D-D553-4DC0-84A4-C658B4212B84}"/>
    </customSheetView>
  </customSheetViews>
  <mergeCells count="3">
    <mergeCell ref="J2:O2"/>
    <mergeCell ref="B3:E3"/>
    <mergeCell ref="G3:I3"/>
  </mergeCells>
  <phoneticPr fontId="98"/>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88" t="str">
        <f ca="1">OFFSET(L!$C$1,MATCH("Checker"&amp;ADDRESS(ROW(),COLUMN(),4),L!$A:$A,0)-1,SL,,)</f>
        <v>To ensure all required fields have been populated before submitting to your customers review form for any line items highlighted in red</v>
      </c>
      <c r="B1" s="388"/>
      <c r="C1" s="388"/>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41">
      <c r="A4" s="90" t="str">
        <f ca="1">Declaration!B8</f>
        <v>Company Name (*):</v>
      </c>
      <c r="B4" s="89" t="str">
        <f>Declaration!D8</f>
        <v>Bourns KK</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Yohei Okada</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Yohei.Okada@bourns.com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7" t="str">
        <f>Declaration!D17</f>
        <v>0868-66-2525</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Tsutomu Fujita</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Tsutomu.Fujita@bourns.com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45000</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810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1307</v>
      </c>
      <c r="F33" s="93"/>
      <c r="J33" s="148"/>
    </row>
    <row r="34" spans="1:10" ht="41">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807</v>
      </c>
      <c r="F38" s="93"/>
    </row>
    <row r="39" spans="1:10" ht="27.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808</v>
      </c>
      <c r="F43" s="93"/>
    </row>
    <row r="44" spans="1:10" ht="54.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809</v>
      </c>
      <c r="F48" s="93"/>
    </row>
    <row r="49" spans="1:10" ht="41">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http://www.bourns.com/docs/RoHS-Content/conflict_metals_statement.pdf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1300</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1307</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15262</v>
      </c>
      <c r="B65" s="89"/>
      <c r="C65" s="89" t="str">
        <f t="shared" ca="1" si="13"/>
        <v>Complete</v>
      </c>
      <c r="D65" s="95" t="str">
        <f ca="1">IF(H65=0,"","Click here to provide smelter information")</f>
        <v/>
      </c>
      <c r="E65" s="20" t="s">
        <v>1307</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1866</v>
      </c>
      <c r="B67" s="89"/>
      <c r="C67" s="89" t="str">
        <f t="shared" ca="1" si="13"/>
        <v>Complete</v>
      </c>
      <c r="D67" s="95" t="str">
        <f ca="1">IF(H67=0,"","Click here to provide smelter information")</f>
        <v/>
      </c>
      <c r="E67" s="20" t="s">
        <v>807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1867</v>
      </c>
      <c r="B68" s="89"/>
      <c r="C68" s="89" t="str">
        <f t="shared" ca="1" si="13"/>
        <v>Complete</v>
      </c>
      <c r="D68" s="95" t="str">
        <f ca="1">IF(H68=0,"","Click here to provide smelter information")</f>
        <v/>
      </c>
      <c r="E68" s="20" t="s">
        <v>807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4"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81" customWidth="1"/>
    <col min="2" max="2" width="39.84375" style="284" customWidth="1"/>
    <col min="3" max="3" width="39.84375" style="281" customWidth="1"/>
    <col min="4" max="4" width="58.84375" style="281" customWidth="1"/>
    <col min="5" max="5" width="1.61328125" style="281" customWidth="1"/>
    <col min="6" max="6" width="9" style="281" customWidth="1"/>
    <col min="7" max="16384" width="8.84375" style="282"/>
  </cols>
  <sheetData>
    <row r="1" spans="1:6" s="21" customFormat="1" ht="35.15" customHeight="1" thickTop="1">
      <c r="A1" s="390" t="str">
        <f ca="1">OFFSET(L!$C$1,MATCH("Product List"&amp;ADDRESS(ROW(),COLUMN(),4),L!$A:$A,0)-1,SL,,)</f>
        <v>Completion required only if reporting level "Product (or List of Products)" selected on the 'Declaration' worksheet.</v>
      </c>
      <c r="B1" s="391"/>
      <c r="C1" s="391"/>
      <c r="D1" s="391"/>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9" t="s">
        <v>898</v>
      </c>
      <c r="C4" s="389"/>
      <c r="D4" s="389"/>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t="s">
        <v>15656</v>
      </c>
      <c r="C6" s="98" t="s">
        <v>15657</v>
      </c>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4" customHeight="1" thickBot="1">
      <c r="A2006" s="130"/>
      <c r="B2006" s="392" t="str">
        <f ca="1">OFFSET(L!$C$1,MATCH("General"&amp;"Cpy",L!$A:$A,0)-1,SL,,)</f>
        <v>© 2022 Responsible Minerals Initiative. All rights reserved.</v>
      </c>
      <c r="C2006" s="392"/>
      <c r="D2006" s="392"/>
      <c r="E2006" s="283"/>
    </row>
    <row r="2007" spans="1:5" ht="14"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8"/>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6"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60" customWidth="1"/>
    <col min="13" max="13" width="46.15234375" style="109" customWidth="1"/>
    <col min="14" max="15" width="8.84375" style="109" customWidth="1"/>
    <col min="16" max="16384" width="8.843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1">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51">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0.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0.5">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0.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0.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0.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1">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1">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7.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0.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0.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48.5">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1.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0.5">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91.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55">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6">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6">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0.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8">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08">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08">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1.5">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64.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3">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8.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01.5">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0.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7">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7.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4">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1">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4.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1.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7.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7.5">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1">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2">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89">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6">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0.5">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02.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10.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48.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48.5">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97">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4.5">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0.5">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7">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7.5">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0.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1">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89">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3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48.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7.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08">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9.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08">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7.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48.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08">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70">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56.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1">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02.5">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02.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5.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0.5">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5">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4">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7">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7">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9">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40.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0.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9">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9">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40.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7">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7.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2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9">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0.5">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9">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7">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7">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7">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7">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7">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7">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27">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7">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7">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7">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7">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7">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0.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0.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4">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0.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4">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0.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0.5">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0.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0.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0.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4">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4">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4">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4">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67.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67.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67.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67.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67.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67.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67.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67.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67.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67.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4">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67.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0.5">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4">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4">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4">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0.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0.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0.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0.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4">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4">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4">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4.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0.5">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0.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0.5">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0.5">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0.5">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1">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7.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7.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2023-04-24T19:32:31Z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